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4"/>
  </bookViews>
  <sheets>
    <sheet name="附件1" sheetId="1" r:id="rId1"/>
    <sheet name="附件2" sheetId="6" r:id="rId2"/>
    <sheet name="附件3" sheetId="7" r:id="rId3"/>
    <sheet name="绩效目标表4-1" sheetId="4" r:id="rId4"/>
    <sheet name="绩效目标表4-2" sheetId="5" r:id="rId5"/>
  </sheets>
  <definedNames>
    <definedName name="_xlnm.Print_Titles" localSheetId="1">附件2!$1:$5</definedName>
    <definedName name="_xlnm.Print_Titles" localSheetId="2">附件3!$1:$5</definedName>
  </definedNames>
  <calcPr calcId="144525"/>
</workbook>
</file>

<file path=xl/sharedStrings.xml><?xml version="1.0" encoding="utf-8"?>
<sst xmlns="http://schemas.openxmlformats.org/spreadsheetml/2006/main" count="485" uniqueCount="182">
  <si>
    <t>附件1</t>
  </si>
  <si>
    <t>2023年城乡义务教育营养改善和生活补助中央补助经费直达资金分配表</t>
  </si>
  <si>
    <t>单位：人、万元</t>
  </si>
  <si>
    <t>地区</t>
  </si>
  <si>
    <t>生活补助资金</t>
  </si>
  <si>
    <t>营养改善</t>
  </si>
  <si>
    <t>总计</t>
  </si>
  <si>
    <t>按中央资金核算应补助资金</t>
  </si>
  <si>
    <t>2021年结余资金</t>
  </si>
  <si>
    <t>扣除结余资金后应下达</t>
  </si>
  <si>
    <t>本次下达</t>
  </si>
  <si>
    <t>小计</t>
  </si>
  <si>
    <t>中央</t>
  </si>
  <si>
    <t>省级</t>
  </si>
  <si>
    <t>州级</t>
  </si>
  <si>
    <t>县市</t>
  </si>
  <si>
    <t>中央资金</t>
  </si>
  <si>
    <t>合计</t>
  </si>
  <si>
    <t xml:space="preserve">    景洪市</t>
  </si>
  <si>
    <t>附件：2</t>
  </si>
  <si>
    <t>2023年城乡义务教育家庭经济困难学生生活补助中央直达资金下达明细表</t>
  </si>
  <si>
    <t>单位：元</t>
  </si>
  <si>
    <t>序号</t>
  </si>
  <si>
    <t>功能分类</t>
  </si>
  <si>
    <t>单位名称</t>
  </si>
  <si>
    <t>享受家庭经济困难学生生活补助数（人）</t>
  </si>
  <si>
    <t>非寄宿制学生人数（人）</t>
  </si>
  <si>
    <t>家庭经济困难寄宿学生人数（人）</t>
  </si>
  <si>
    <t>应补助资金（元）</t>
  </si>
  <si>
    <t>本次下达中央直达资金</t>
  </si>
  <si>
    <t>政府预算支出经济分类</t>
  </si>
  <si>
    <t>部门预算支出经济分类</t>
  </si>
  <si>
    <t>备注</t>
  </si>
  <si>
    <t>春季学期非寄宿制五类学生人数</t>
  </si>
  <si>
    <t>秋季学期非寄宿制五类学生人数）</t>
  </si>
  <si>
    <t>补助标准（元/生·学期）</t>
  </si>
  <si>
    <t>春季学期寄宿制学生数</t>
  </si>
  <si>
    <t>秋季学期寄宿制学生数</t>
  </si>
  <si>
    <t>金额合计（元）</t>
  </si>
  <si>
    <t>中央资金50%（元）</t>
  </si>
  <si>
    <t>省级资金42.5%（元）</t>
  </si>
  <si>
    <t>州级资金0.75%（元）</t>
  </si>
  <si>
    <t>市级资金（元）6.75%</t>
  </si>
  <si>
    <t>（预拨春季学期）中央资金</t>
  </si>
  <si>
    <t>（预拨秋季学期）中央资金</t>
  </si>
  <si>
    <t>特殊教育合计</t>
  </si>
  <si>
    <t>景洪市特殊教育学校（小学部）</t>
  </si>
  <si>
    <t>50902对个人家庭的补助-助学金</t>
  </si>
  <si>
    <t>30308对个人家庭的补助-助学金</t>
  </si>
  <si>
    <t>本次享受学生数暂以2022年秋季学期人数下达，待资助中心核定人数后再做调整。</t>
  </si>
  <si>
    <t>景洪市特殊教育学校(初中部）</t>
  </si>
  <si>
    <t>初中合计</t>
  </si>
  <si>
    <t>景洪市第一中学</t>
  </si>
  <si>
    <t>景洪市第二中学</t>
  </si>
  <si>
    <t>景洪市第三中学</t>
  </si>
  <si>
    <t>景洪市第四中学</t>
  </si>
  <si>
    <t>景洪市第五中学</t>
  </si>
  <si>
    <t>景洪市职业高级中学</t>
  </si>
  <si>
    <t>景洪市民族中学</t>
  </si>
  <si>
    <t>景洪市勐罕镇中学</t>
  </si>
  <si>
    <t>景洪市景哈乡中学</t>
  </si>
  <si>
    <t>景洪市普文镇中学</t>
  </si>
  <si>
    <t>大渡岗九年一贯制学校（初中)</t>
  </si>
  <si>
    <t>景洪市景讷乡中学</t>
  </si>
  <si>
    <t>景洪市勐旺乡中学</t>
  </si>
  <si>
    <t>景洪市勐龙镇小街九年一贯制学校（初中）</t>
  </si>
  <si>
    <t>曲景实验中学</t>
  </si>
  <si>
    <t>景洪市教育体育局（西双版纳八壹高级中学）</t>
  </si>
  <si>
    <t>景洪市教育体育局（西双版纳州育才学校初中）</t>
  </si>
  <si>
    <t>景洪市教育体育局（景洪市少林文武学校初中）</t>
  </si>
  <si>
    <t>小学合计</t>
  </si>
  <si>
    <t>景洪市第一小学</t>
  </si>
  <si>
    <t>景洪市第二小学</t>
  </si>
  <si>
    <t>景洪市第三小学</t>
  </si>
  <si>
    <t>景洪市第四小学</t>
  </si>
  <si>
    <t>景洪市世纪金源小学</t>
  </si>
  <si>
    <t>景洪市勐龙镇中心小学</t>
  </si>
  <si>
    <t>景洪市小街中心小学</t>
  </si>
  <si>
    <t>景洪市勐龙镇小街九年一贯制学校(小学）</t>
  </si>
  <si>
    <t>景洪市嘎洒镇中心小学</t>
  </si>
  <si>
    <t>景洪市嘎洒镇嘎栋小学</t>
  </si>
  <si>
    <t>景洪市勐罕镇中心小学</t>
  </si>
  <si>
    <t>景洪市景哈哈尼族乡中心小学</t>
  </si>
  <si>
    <t>景洪市基诺乡中心小学</t>
  </si>
  <si>
    <t>景洪市勐养镇中心小学</t>
  </si>
  <si>
    <t>景洪市普文镇中心小学</t>
  </si>
  <si>
    <t>大渡岗九年一贯制学校（小学）</t>
  </si>
  <si>
    <t>景洪市景讷乡中心小学</t>
  </si>
  <si>
    <t>景洪市勐旺乡中心小学</t>
  </si>
  <si>
    <t>景洪市教育体育局（西双版纳州育才学校小学）</t>
  </si>
  <si>
    <t>景洪市教育体育局（景洪市少林文武学校小学）</t>
  </si>
  <si>
    <t>总合计</t>
  </si>
  <si>
    <t>附件：3</t>
  </si>
  <si>
    <t>2023年城乡义务教育营养改善计划补助资金分配明细表</t>
  </si>
  <si>
    <t>单位名 称</t>
  </si>
  <si>
    <t>学校数(所)</t>
  </si>
  <si>
    <t>补助人数</t>
  </si>
  <si>
    <t>资金</t>
  </si>
  <si>
    <t>本次下达（春季学期）中央直达资金</t>
  </si>
  <si>
    <t>春季学期补助人数</t>
  </si>
  <si>
    <t>秋季学期补助人数</t>
  </si>
  <si>
    <t>补助标准元/生.学期</t>
  </si>
  <si>
    <t>省承担85%资金（元）</t>
  </si>
  <si>
    <t>州承担1.5%资金（元）</t>
  </si>
  <si>
    <t>市级承担13.5%资金（元）</t>
  </si>
  <si>
    <t>合  计</t>
  </si>
  <si>
    <t>小学小计</t>
  </si>
  <si>
    <t>西双版纳州景洪市特殊教育学校</t>
  </si>
  <si>
    <t>50502对事业单位经常性补助-商品和服务支出</t>
  </si>
  <si>
    <t>30299商品和服务支出-其他商品和服务支出</t>
  </si>
  <si>
    <t xml:space="preserve">景洪市勐龙镇中心小学          </t>
  </si>
  <si>
    <t xml:space="preserve">景洪市勐龙镇小街中心小学      </t>
  </si>
  <si>
    <t xml:space="preserve">景洪市勐养镇中心小学          </t>
  </si>
  <si>
    <t xml:space="preserve">景洪市嘎洒镇中心小学          </t>
  </si>
  <si>
    <t xml:space="preserve">景洪市嘎洒镇嘎栋中心小学      </t>
  </si>
  <si>
    <t xml:space="preserve">景洪市勐罕镇中心小学          </t>
  </si>
  <si>
    <t>大渡岗乡九年一贯制学校（小学）</t>
  </si>
  <si>
    <t xml:space="preserve">景洪市勐旺乡中心小学          </t>
  </si>
  <si>
    <t>景洪市勐龙镇小街九年一贯制学校（小学）</t>
  </si>
  <si>
    <t>景洪市教育体育局（西双版纳州育才学校）</t>
  </si>
  <si>
    <t>景洪市教育体育局（景洪市少林文武学校）</t>
  </si>
  <si>
    <t>初中小计</t>
  </si>
  <si>
    <t xml:space="preserve">景洪市职业高级中学              </t>
  </si>
  <si>
    <t xml:space="preserve">景洪市勐罕镇中学              </t>
  </si>
  <si>
    <t xml:space="preserve">景洪市景哈乡中学              </t>
  </si>
  <si>
    <t xml:space="preserve">景洪市普文镇中学              </t>
  </si>
  <si>
    <t xml:space="preserve">景洪市景讷乡中学              </t>
  </si>
  <si>
    <t xml:space="preserve">景洪市勐旺乡中学              </t>
  </si>
  <si>
    <t>大渡岗乡九年一贯制学校(初中部)</t>
  </si>
  <si>
    <t>景洪市勐龙镇小街九年一贯制学校（初中部）</t>
  </si>
  <si>
    <t>附件4-1：</t>
  </si>
  <si>
    <t>项目绩效目标表</t>
  </si>
  <si>
    <t>项目名称</t>
  </si>
  <si>
    <t>上级资金—义务教育家庭经济困难学生生活补助专项经费</t>
  </si>
  <si>
    <t>项目目标</t>
  </si>
  <si>
    <t>为实现教育脱贫攻坚成果巩固拓展，全州农村教育普及水平稳步提高，农村教育高质量发展基础更加夯实，农村家庭经济困难学生教育帮扶机制愈加完善，城乡教育差距进一步缩小，教育服务乡村振兴的能力和水平进一步提升，乡村教育振兴和教育振兴乡村的良性循环基本形成。</t>
  </si>
  <si>
    <t>绩效指标</t>
  </si>
  <si>
    <t>景洪市</t>
  </si>
  <si>
    <t>一级指标</t>
  </si>
  <si>
    <t>二级指标</t>
  </si>
  <si>
    <t>三级指标</t>
  </si>
  <si>
    <t>指标值</t>
  </si>
  <si>
    <t>产出指标</t>
  </si>
  <si>
    <t>数量指标</t>
  </si>
  <si>
    <t>应补助人数</t>
  </si>
  <si>
    <t>质量指标</t>
  </si>
  <si>
    <t>贫困学生覆盖率</t>
  </si>
  <si>
    <t>100%</t>
  </si>
  <si>
    <t>时效指标</t>
  </si>
  <si>
    <t>补助资金当年到位率</t>
  </si>
  <si>
    <t>成本指标</t>
  </si>
  <si>
    <t>小学人均补助标准（寄宿生）</t>
  </si>
  <si>
    <t>1000元/人</t>
  </si>
  <si>
    <t>小学人均补助标准（非寄宿生）</t>
  </si>
  <si>
    <t>500元/人</t>
  </si>
  <si>
    <t>初中人均补助标准（非寄宿生）</t>
  </si>
  <si>
    <t>625元/人</t>
  </si>
  <si>
    <t>初中人均补助标准（寄宿生）</t>
  </si>
  <si>
    <t>1250元/人</t>
  </si>
  <si>
    <t>效益指标</t>
  </si>
  <si>
    <t>社会效益指标</t>
  </si>
  <si>
    <t>九年义务教育巩固率</t>
  </si>
  <si>
    <t>≥93%</t>
  </si>
  <si>
    <t>资助对象政策知晓率</t>
  </si>
  <si>
    <t>≥90%</t>
  </si>
  <si>
    <t>可持续影响指标</t>
  </si>
  <si>
    <t>持续缓解贫困学生家庭经济负担</t>
  </si>
  <si>
    <t>≥95%</t>
  </si>
  <si>
    <t>满意度指标</t>
  </si>
  <si>
    <t>服务对象满意度指标</t>
  </si>
  <si>
    <t>学生满意度</t>
  </si>
  <si>
    <t>家长满意度</t>
  </si>
  <si>
    <t>附件4-2：</t>
  </si>
  <si>
    <t>上级资金—学生营养膳食补助专项经费</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</si>
  <si>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</si>
  <si>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小学阶段应补助人数</t>
  </si>
  <si>
    <t>初中阶段应补助人数</t>
  </si>
  <si>
    <t>农村学生覆盖率</t>
  </si>
  <si>
    <t>人均补助标准</t>
  </si>
  <si>
    <t>补助对象政策的知晓度</t>
  </si>
  <si>
    <t>≥100%</t>
  </si>
  <si>
    <t>≥85%</t>
  </si>
</sst>
</file>

<file path=xl/styles.xml><?xml version="1.0" encoding="utf-8"?>
<styleSheet xmlns="http://schemas.openxmlformats.org/spreadsheetml/2006/main">
  <numFmts count="10">
    <numFmt numFmtId="176" formatCode="0;[Red]0"/>
    <numFmt numFmtId="42" formatCode="_ &quot;￥&quot;* #,##0_ ;_ &quot;￥&quot;* \-#,##0_ ;_ &quot;￥&quot;* &quot;-&quot;_ ;_ @_ "/>
    <numFmt numFmtId="177" formatCode="0_);[Red]\(0\)"/>
    <numFmt numFmtId="44" formatCode="_ &quot;￥&quot;* #,##0.00_ ;_ &quot;￥&quot;* \-#,##0.00_ ;_ &quot;￥&quot;* &quot;-&quot;??_ ;_ @_ "/>
    <numFmt numFmtId="41" formatCode="_ * #,##0_ ;_ * \-#,##0_ ;_ * &quot;-&quot;_ ;_ @_ "/>
    <numFmt numFmtId="43" formatCode="_ * #,##0.00_ ;_ * \-#,##0.00_ ;_ * &quot;-&quot;??_ ;_ @_ "/>
    <numFmt numFmtId="178" formatCode="0.00_ "/>
    <numFmt numFmtId="179" formatCode="0_ "/>
    <numFmt numFmtId="180" formatCode="0_);\(0\)"/>
    <numFmt numFmtId="181" formatCode="0.00_);\(0.00\)"/>
  </numFmts>
  <fonts count="56">
    <font>
      <sz val="11"/>
      <color theme="1"/>
      <name val="宋体"/>
      <charset val="134"/>
      <scheme val="minor"/>
    </font>
    <font>
      <sz val="11"/>
      <color indexed="8"/>
      <name val="宋体"/>
      <charset val="134"/>
    </font>
    <font>
      <sz val="12"/>
      <color indexed="8"/>
      <name val="宋体"/>
      <charset val="134"/>
    </font>
    <font>
      <sz val="16"/>
      <color indexed="8"/>
      <name val="宋体"/>
      <charset val="134"/>
    </font>
    <font>
      <b/>
      <sz val="18"/>
      <color indexed="8"/>
      <name val="宋体"/>
      <charset val="134"/>
    </font>
    <font>
      <sz val="18"/>
      <color indexed="8"/>
      <name val="方正小标宋简体"/>
      <charset val="134"/>
    </font>
    <font>
      <sz val="22"/>
      <color indexed="8"/>
      <name val="方正小标宋简体"/>
      <charset val="134"/>
    </font>
    <font>
      <sz val="11"/>
      <color indexed="8"/>
      <name val="方正仿宋_GBK"/>
      <charset val="134"/>
    </font>
    <font>
      <sz val="9"/>
      <color indexed="8"/>
      <name val="方正仿宋_GBK"/>
      <charset val="134"/>
    </font>
    <font>
      <sz val="11"/>
      <name val="方正仿宋_GBK"/>
      <charset val="134"/>
    </font>
    <font>
      <sz val="10"/>
      <name val="仿宋_GB2312"/>
      <charset val="134"/>
    </font>
    <font>
      <sz val="12"/>
      <color indexed="8"/>
      <name val="方正仿宋_GBK"/>
      <charset val="134"/>
    </font>
    <font>
      <sz val="12"/>
      <name val="方正仿宋_GBK"/>
      <charset val="134"/>
    </font>
    <font>
      <sz val="12"/>
      <name val="宋体"/>
      <charset val="134"/>
    </font>
    <font>
      <b/>
      <sz val="10"/>
      <name val="宋体"/>
      <charset val="134"/>
    </font>
    <font>
      <b/>
      <sz val="12"/>
      <name val="宋体"/>
      <charset val="134"/>
    </font>
    <font>
      <sz val="10"/>
      <name val="宋体"/>
      <charset val="134"/>
    </font>
    <font>
      <b/>
      <sz val="14"/>
      <name val="方正仿宋_GBK"/>
      <charset val="134"/>
    </font>
    <font>
      <sz val="10"/>
      <name val="方正仿宋_GBK"/>
      <charset val="134"/>
    </font>
    <font>
      <sz val="9"/>
      <name val="方正仿宋_GBK"/>
      <charset val="134"/>
    </font>
    <font>
      <b/>
      <sz val="10"/>
      <name val="方正仿宋_GBK"/>
      <charset val="134"/>
    </font>
    <font>
      <b/>
      <sz val="9"/>
      <name val="方正仿宋_GBK"/>
      <charset val="134"/>
    </font>
    <font>
      <sz val="10"/>
      <color indexed="8"/>
      <name val="方正仿宋_GBK"/>
      <charset val="134"/>
    </font>
    <font>
      <b/>
      <sz val="9"/>
      <color theme="3"/>
      <name val="方正仿宋_GBK"/>
      <charset val="134"/>
    </font>
    <font>
      <b/>
      <sz val="10"/>
      <color indexed="8"/>
      <name val="方正仿宋_GBK"/>
      <charset val="134"/>
    </font>
    <font>
      <b/>
      <sz val="12"/>
      <name val="方正仿宋_GBK"/>
      <charset val="134"/>
    </font>
    <font>
      <sz val="12"/>
      <color theme="3"/>
      <name val="宋体"/>
      <charset val="134"/>
    </font>
    <font>
      <sz val="10"/>
      <color theme="3"/>
      <name val="宋体"/>
      <charset val="134"/>
    </font>
    <font>
      <b/>
      <sz val="10"/>
      <color theme="3"/>
      <name val="宋体"/>
      <charset val="134"/>
    </font>
    <font>
      <b/>
      <sz val="11"/>
      <name val="宋体"/>
      <charset val="134"/>
    </font>
    <font>
      <b/>
      <sz val="12"/>
      <color theme="3"/>
      <name val="宋体"/>
      <charset val="134"/>
    </font>
    <font>
      <sz val="9"/>
      <color theme="3"/>
      <name val="宋体"/>
      <charset val="134"/>
    </font>
    <font>
      <b/>
      <sz val="9"/>
      <color theme="3"/>
      <name val="宋体"/>
      <charset val="134"/>
    </font>
    <font>
      <sz val="10"/>
      <color theme="3"/>
      <name val="方正仿宋_GBK"/>
      <charset val="134"/>
    </font>
    <font>
      <b/>
      <sz val="10"/>
      <color theme="3"/>
      <name val="方正仿宋_GBK"/>
      <charset val="134"/>
    </font>
    <font>
      <sz val="16"/>
      <color theme="1"/>
      <name val="方正小标宋_GBK"/>
      <charset val="134"/>
    </font>
    <font>
      <sz val="11"/>
      <color theme="1"/>
      <name val="方正仿宋_GBK"/>
      <charset val="134"/>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50" fillId="11" borderId="0" applyNumberFormat="0" applyBorder="0" applyAlignment="0" applyProtection="0">
      <alignment vertical="center"/>
    </xf>
    <xf numFmtId="0" fontId="49" fillId="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0" fillId="9" borderId="0" applyNumberFormat="0" applyBorder="0" applyAlignment="0" applyProtection="0">
      <alignment vertical="center"/>
    </xf>
    <xf numFmtId="0" fontId="43" fillId="4" borderId="0" applyNumberFormat="0" applyBorder="0" applyAlignment="0" applyProtection="0">
      <alignment vertical="center"/>
    </xf>
    <xf numFmtId="43" fontId="0" fillId="0" borderId="0" applyFont="0" applyFill="0" applyBorder="0" applyAlignment="0" applyProtection="0">
      <alignment vertical="center"/>
    </xf>
    <xf numFmtId="0" fontId="51" fillId="16" borderId="0" applyNumberFormat="0" applyBorder="0" applyAlignment="0" applyProtection="0">
      <alignment vertical="center"/>
    </xf>
    <xf numFmtId="0" fontId="48"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6" borderId="14" applyNumberFormat="0" applyFont="0" applyAlignment="0" applyProtection="0">
      <alignment vertical="center"/>
    </xf>
    <xf numFmtId="0" fontId="51" fillId="18" borderId="0" applyNumberFormat="0" applyBorder="0" applyAlignment="0" applyProtection="0">
      <alignment vertical="center"/>
    </xf>
    <xf numFmtId="0" fontId="41"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5" fillId="0" borderId="12" applyNumberFormat="0" applyFill="0" applyAlignment="0" applyProtection="0">
      <alignment vertical="center"/>
    </xf>
    <xf numFmtId="0" fontId="38" fillId="0" borderId="12" applyNumberFormat="0" applyFill="0" applyAlignment="0" applyProtection="0">
      <alignment vertical="center"/>
    </xf>
    <xf numFmtId="0" fontId="51" fillId="15" borderId="0" applyNumberFormat="0" applyBorder="0" applyAlignment="0" applyProtection="0">
      <alignment vertical="center"/>
    </xf>
    <xf numFmtId="0" fontId="41" fillId="0" borderId="16" applyNumberFormat="0" applyFill="0" applyAlignment="0" applyProtection="0">
      <alignment vertical="center"/>
    </xf>
    <xf numFmtId="0" fontId="51" fillId="14" borderId="0" applyNumberFormat="0" applyBorder="0" applyAlignment="0" applyProtection="0">
      <alignment vertical="center"/>
    </xf>
    <xf numFmtId="0" fontId="44" fillId="5" borderId="13" applyNumberFormat="0" applyAlignment="0" applyProtection="0">
      <alignment vertical="center"/>
    </xf>
    <xf numFmtId="0" fontId="53" fillId="5" borderId="17" applyNumberFormat="0" applyAlignment="0" applyProtection="0">
      <alignment vertical="center"/>
    </xf>
    <xf numFmtId="0" fontId="37" fillId="3" borderId="11" applyNumberFormat="0" applyAlignment="0" applyProtection="0">
      <alignment vertical="center"/>
    </xf>
    <xf numFmtId="0" fontId="50" fillId="10" borderId="0" applyNumberFormat="0" applyBorder="0" applyAlignment="0" applyProtection="0">
      <alignment vertical="center"/>
    </xf>
    <xf numFmtId="0" fontId="51" fillId="22" borderId="0" applyNumberFormat="0" applyBorder="0" applyAlignment="0" applyProtection="0">
      <alignment vertical="center"/>
    </xf>
    <xf numFmtId="0" fontId="54" fillId="0" borderId="18" applyNumberFormat="0" applyFill="0" applyAlignment="0" applyProtection="0">
      <alignment vertical="center"/>
    </xf>
    <xf numFmtId="0" fontId="46" fillId="0" borderId="15" applyNumberFormat="0" applyFill="0" applyAlignment="0" applyProtection="0">
      <alignment vertical="center"/>
    </xf>
    <xf numFmtId="0" fontId="55" fillId="23" borderId="0" applyNumberFormat="0" applyBorder="0" applyAlignment="0" applyProtection="0">
      <alignment vertical="center"/>
    </xf>
    <xf numFmtId="0" fontId="52" fillId="13" borderId="0" applyNumberFormat="0" applyBorder="0" applyAlignment="0" applyProtection="0">
      <alignment vertical="center"/>
    </xf>
    <xf numFmtId="0" fontId="50" fillId="27" borderId="0" applyNumberFormat="0" applyBorder="0" applyAlignment="0" applyProtection="0">
      <alignment vertical="center"/>
    </xf>
    <xf numFmtId="0" fontId="51" fillId="21" borderId="0" applyNumberFormat="0" applyBorder="0" applyAlignment="0" applyProtection="0">
      <alignment vertical="center"/>
    </xf>
    <xf numFmtId="0" fontId="50" fillId="26" borderId="0" applyNumberFormat="0" applyBorder="0" applyAlignment="0" applyProtection="0">
      <alignment vertical="center"/>
    </xf>
    <xf numFmtId="0" fontId="50" fillId="31" borderId="0" applyNumberFormat="0" applyBorder="0" applyAlignment="0" applyProtection="0">
      <alignment vertical="center"/>
    </xf>
    <xf numFmtId="0" fontId="50" fillId="25" borderId="0" applyNumberFormat="0" applyBorder="0" applyAlignment="0" applyProtection="0">
      <alignment vertical="center"/>
    </xf>
    <xf numFmtId="0" fontId="50" fillId="30" borderId="0" applyNumberFormat="0" applyBorder="0" applyAlignment="0" applyProtection="0">
      <alignment vertical="center"/>
    </xf>
    <xf numFmtId="0" fontId="51" fillId="33" borderId="0" applyNumberFormat="0" applyBorder="0" applyAlignment="0" applyProtection="0">
      <alignment vertical="center"/>
    </xf>
    <xf numFmtId="0" fontId="51" fillId="20" borderId="0" applyNumberFormat="0" applyBorder="0" applyAlignment="0" applyProtection="0">
      <alignment vertical="center"/>
    </xf>
    <xf numFmtId="0" fontId="50" fillId="24" borderId="0" applyNumberFormat="0" applyBorder="0" applyAlignment="0" applyProtection="0">
      <alignment vertical="center"/>
    </xf>
    <xf numFmtId="0" fontId="50" fillId="29" borderId="0" applyNumberFormat="0" applyBorder="0" applyAlignment="0" applyProtection="0">
      <alignment vertical="center"/>
    </xf>
    <xf numFmtId="0" fontId="51" fillId="19" borderId="0" applyNumberFormat="0" applyBorder="0" applyAlignment="0" applyProtection="0">
      <alignment vertical="center"/>
    </xf>
    <xf numFmtId="0" fontId="50" fillId="28" borderId="0" applyNumberFormat="0" applyBorder="0" applyAlignment="0" applyProtection="0">
      <alignment vertical="center"/>
    </xf>
    <xf numFmtId="0" fontId="51" fillId="17" borderId="0" applyNumberFormat="0" applyBorder="0" applyAlignment="0" applyProtection="0">
      <alignment vertical="center"/>
    </xf>
    <xf numFmtId="0" fontId="51" fillId="32" borderId="0" applyNumberFormat="0" applyBorder="0" applyAlignment="0" applyProtection="0">
      <alignment vertical="center"/>
    </xf>
    <xf numFmtId="0" fontId="50" fillId="8" borderId="0" applyNumberFormat="0" applyBorder="0" applyAlignment="0" applyProtection="0">
      <alignment vertical="center"/>
    </xf>
    <xf numFmtId="0" fontId="51" fillId="12" borderId="0" applyNumberFormat="0" applyBorder="0" applyAlignment="0" applyProtection="0">
      <alignment vertical="center"/>
    </xf>
    <xf numFmtId="0" fontId="13" fillId="0" borderId="0"/>
    <xf numFmtId="0" fontId="1" fillId="0" borderId="0"/>
    <xf numFmtId="0" fontId="1" fillId="0" borderId="0">
      <alignment vertical="center"/>
    </xf>
  </cellStyleXfs>
  <cellXfs count="159">
    <xf numFmtId="0" fontId="0" fillId="0" borderId="0" xfId="0">
      <alignment vertical="center"/>
    </xf>
    <xf numFmtId="0" fontId="1" fillId="0" borderId="0" xfId="51" applyFont="1" applyFill="1">
      <alignment vertical="center"/>
    </xf>
    <xf numFmtId="0" fontId="1" fillId="0" borderId="0" xfId="51" applyFont="1" applyFill="1" applyBorder="1">
      <alignment vertical="center"/>
    </xf>
    <xf numFmtId="0" fontId="2" fillId="0" borderId="0" xfId="51" applyFont="1" applyFill="1" applyBorder="1">
      <alignment vertical="center"/>
    </xf>
    <xf numFmtId="0" fontId="2" fillId="0" borderId="0" xfId="51" applyFont="1" applyFill="1">
      <alignment vertical="center"/>
    </xf>
    <xf numFmtId="0" fontId="0" fillId="0" borderId="0" xfId="0" applyFill="1" applyAlignment="1">
      <alignment vertical="center"/>
    </xf>
    <xf numFmtId="0" fontId="3" fillId="0" borderId="0" xfId="50" applyFont="1" applyFill="1" applyAlignment="1">
      <alignment horizontal="center" vertical="center" wrapText="1"/>
    </xf>
    <xf numFmtId="0" fontId="4" fillId="0" borderId="0" xfId="50" applyNumberFormat="1" applyFont="1" applyFill="1" applyBorder="1" applyAlignment="1" applyProtection="1">
      <alignment horizontal="center" vertical="center" wrapText="1"/>
    </xf>
    <xf numFmtId="0" fontId="5" fillId="0" borderId="0" xfId="51" applyFont="1" applyFill="1" applyBorder="1" applyAlignment="1">
      <alignment horizontal="center" vertical="center"/>
    </xf>
    <xf numFmtId="0" fontId="6" fillId="0" borderId="0" xfId="51" applyFont="1" applyFill="1" applyBorder="1" applyAlignment="1">
      <alignment vertical="center"/>
    </xf>
    <xf numFmtId="0" fontId="4" fillId="0" borderId="0" xfId="50" applyNumberFormat="1" applyFont="1" applyFill="1" applyAlignment="1" applyProtection="1">
      <alignment horizontal="center" vertical="center" wrapText="1"/>
    </xf>
    <xf numFmtId="0" fontId="5" fillId="0" borderId="0" xfId="51" applyFont="1" applyFill="1" applyAlignment="1">
      <alignment horizontal="center" vertical="center"/>
    </xf>
    <xf numFmtId="0" fontId="7" fillId="0" borderId="1" xfId="50" applyNumberFormat="1" applyFont="1" applyFill="1" applyBorder="1" applyAlignment="1" applyProtection="1">
      <alignment horizontal="center" vertical="center" wrapText="1"/>
    </xf>
    <xf numFmtId="0" fontId="7" fillId="0" borderId="2" xfId="51" applyFont="1" applyFill="1" applyBorder="1" applyAlignment="1">
      <alignment horizontal="center" vertical="center"/>
    </xf>
    <xf numFmtId="0" fontId="7" fillId="0" borderId="3" xfId="51" applyFont="1" applyFill="1" applyBorder="1" applyAlignment="1">
      <alignment horizontal="center" vertical="center"/>
    </xf>
    <xf numFmtId="0" fontId="7" fillId="0" borderId="4" xfId="51" applyFont="1" applyFill="1" applyBorder="1" applyAlignment="1">
      <alignment horizontal="center" vertical="center"/>
    </xf>
    <xf numFmtId="0" fontId="7" fillId="0" borderId="1" xfId="51" applyFont="1" applyFill="1" applyBorder="1" applyAlignment="1">
      <alignment horizontal="center" vertical="center"/>
    </xf>
    <xf numFmtId="0" fontId="8" fillId="0" borderId="5" xfId="51" applyFont="1" applyFill="1" applyBorder="1" applyAlignment="1">
      <alignment horizontal="center" vertical="center" wrapText="1"/>
    </xf>
    <xf numFmtId="0" fontId="7" fillId="0" borderId="0" xfId="51" applyFont="1" applyFill="1" applyBorder="1" applyAlignment="1">
      <alignment horizontal="center" vertical="center" wrapText="1"/>
    </xf>
    <xf numFmtId="0" fontId="6" fillId="0" borderId="0" xfId="51" applyFont="1" applyFill="1" applyAlignment="1">
      <alignment vertical="center"/>
    </xf>
    <xf numFmtId="49" fontId="7" fillId="0" borderId="1" xfId="51" applyNumberFormat="1" applyFont="1" applyFill="1" applyBorder="1" applyAlignment="1">
      <alignment horizontal="center" vertical="center"/>
    </xf>
    <xf numFmtId="49" fontId="7" fillId="0" borderId="6" xfId="51" applyNumberFormat="1" applyFont="1" applyFill="1" applyBorder="1" applyAlignment="1">
      <alignment horizontal="center" vertical="center" wrapText="1"/>
    </xf>
    <xf numFmtId="49" fontId="7" fillId="0" borderId="7" xfId="51" applyNumberFormat="1" applyFont="1" applyFill="1" applyBorder="1" applyAlignment="1">
      <alignment horizontal="center" vertical="center" wrapText="1"/>
    </xf>
    <xf numFmtId="49" fontId="7" fillId="0" borderId="8" xfId="51" applyNumberFormat="1" applyFont="1" applyFill="1" applyBorder="1" applyAlignment="1">
      <alignment horizontal="center" vertical="center" wrapText="1"/>
    </xf>
    <xf numFmtId="49" fontId="7" fillId="0" borderId="5" xfId="51" applyNumberFormat="1" applyFont="1" applyFill="1" applyBorder="1" applyAlignment="1">
      <alignment horizontal="center" vertical="center" wrapText="1"/>
    </xf>
    <xf numFmtId="49" fontId="9" fillId="0" borderId="1" xfId="51" applyNumberFormat="1" applyFont="1" applyFill="1" applyBorder="1" applyAlignment="1">
      <alignment horizontal="center" vertical="center" wrapText="1"/>
    </xf>
    <xf numFmtId="0" fontId="9" fillId="0" borderId="2" xfId="51" applyNumberFormat="1" applyFont="1" applyFill="1" applyBorder="1" applyAlignment="1">
      <alignment horizontal="center" vertical="center" wrapText="1"/>
    </xf>
    <xf numFmtId="0" fontId="9" fillId="0" borderId="3" xfId="51" applyNumberFormat="1" applyFont="1" applyFill="1" applyBorder="1" applyAlignment="1">
      <alignment horizontal="center" vertical="center" wrapText="1"/>
    </xf>
    <xf numFmtId="0" fontId="9" fillId="0" borderId="4" xfId="51"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49" fontId="7" fillId="0" borderId="9" xfId="51"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7" fillId="0" borderId="1" xfId="51" applyNumberFormat="1" applyFont="1" applyFill="1" applyBorder="1" applyAlignment="1">
      <alignment horizontal="left" vertical="center" wrapText="1"/>
    </xf>
    <xf numFmtId="49" fontId="7" fillId="0" borderId="2" xfId="51" applyNumberFormat="1" applyFont="1" applyFill="1" applyBorder="1" applyAlignment="1">
      <alignment horizontal="center" vertical="center" wrapText="1"/>
    </xf>
    <xf numFmtId="49" fontId="7" fillId="0" borderId="3" xfId="51" applyNumberFormat="1" applyFont="1" applyFill="1" applyBorder="1" applyAlignment="1">
      <alignment horizontal="center" vertical="center" wrapText="1"/>
    </xf>
    <xf numFmtId="49" fontId="7" fillId="0" borderId="4" xfId="51" applyNumberFormat="1" applyFont="1" applyFill="1" applyBorder="1" applyAlignment="1">
      <alignment horizontal="center" vertical="center" wrapText="1"/>
    </xf>
    <xf numFmtId="49" fontId="7" fillId="0" borderId="5" xfId="51" applyNumberFormat="1" applyFont="1" applyFill="1" applyBorder="1" applyAlignment="1">
      <alignment horizontal="left" vertical="center" wrapText="1"/>
    </xf>
    <xf numFmtId="49" fontId="7" fillId="0" borderId="10" xfId="51"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11" fillId="0" borderId="1" xfId="51" applyFont="1" applyFill="1" applyBorder="1" applyAlignment="1">
      <alignment horizontal="center" vertical="center"/>
    </xf>
    <xf numFmtId="0" fontId="11" fillId="0" borderId="2" xfId="51" applyFont="1" applyFill="1" applyBorder="1" applyAlignment="1">
      <alignment horizontal="center" vertical="center"/>
    </xf>
    <xf numFmtId="0" fontId="11" fillId="0" borderId="3" xfId="51" applyFont="1" applyFill="1" applyBorder="1" applyAlignment="1">
      <alignment horizontal="center" vertical="center"/>
    </xf>
    <xf numFmtId="0" fontId="11" fillId="0" borderId="4" xfId="51" applyFont="1" applyFill="1" applyBorder="1" applyAlignment="1">
      <alignment horizontal="center" vertical="center"/>
    </xf>
    <xf numFmtId="49" fontId="11" fillId="0" borderId="1" xfId="51" applyNumberFormat="1" applyFont="1" applyFill="1" applyBorder="1" applyAlignment="1">
      <alignment horizontal="center" vertical="center"/>
    </xf>
    <xf numFmtId="49" fontId="11" fillId="0" borderId="2" xfId="51" applyNumberFormat="1" applyFont="1" applyFill="1" applyBorder="1" applyAlignment="1">
      <alignment horizontal="center" vertical="center" wrapText="1"/>
    </xf>
    <xf numFmtId="49" fontId="11" fillId="0" borderId="3" xfId="51" applyNumberFormat="1" applyFont="1" applyFill="1" applyBorder="1" applyAlignment="1">
      <alignment horizontal="center" vertical="center" wrapText="1"/>
    </xf>
    <xf numFmtId="49" fontId="11" fillId="0" borderId="4" xfId="51" applyNumberFormat="1" applyFont="1" applyFill="1" applyBorder="1" applyAlignment="1">
      <alignment horizontal="center" vertical="center" wrapText="1"/>
    </xf>
    <xf numFmtId="49" fontId="11" fillId="0" borderId="5" xfId="51" applyNumberFormat="1" applyFont="1" applyFill="1" applyBorder="1" applyAlignment="1">
      <alignment horizontal="center" vertical="center" wrapText="1"/>
    </xf>
    <xf numFmtId="49" fontId="12" fillId="0" borderId="1" xfId="51" applyNumberFormat="1" applyFont="1" applyFill="1" applyBorder="1" applyAlignment="1">
      <alignment horizontal="left" vertical="center" wrapText="1"/>
    </xf>
    <xf numFmtId="0" fontId="12" fillId="0" borderId="2" xfId="51" applyNumberFormat="1" applyFont="1" applyFill="1" applyBorder="1" applyAlignment="1">
      <alignment horizontal="center" vertical="center" wrapText="1"/>
    </xf>
    <xf numFmtId="0" fontId="12" fillId="0" borderId="3" xfId="51" applyNumberFormat="1" applyFont="1" applyFill="1" applyBorder="1" applyAlignment="1">
      <alignment horizontal="center" vertical="center" wrapText="1"/>
    </xf>
    <xf numFmtId="0" fontId="12" fillId="0" borderId="4" xfId="51" applyNumberFormat="1" applyFont="1" applyFill="1" applyBorder="1" applyAlignment="1">
      <alignment horizontal="center" vertical="center" wrapText="1"/>
    </xf>
    <xf numFmtId="49" fontId="11" fillId="0" borderId="9" xfId="51" applyNumberFormat="1" applyFont="1" applyFill="1" applyBorder="1" applyAlignment="1">
      <alignment horizontal="center" vertical="center" wrapText="1"/>
    </xf>
    <xf numFmtId="49" fontId="11" fillId="0" borderId="1" xfId="51" applyNumberFormat="1" applyFont="1" applyFill="1" applyBorder="1" applyAlignment="1">
      <alignment horizontal="left" vertical="center" wrapText="1"/>
    </xf>
    <xf numFmtId="49" fontId="11" fillId="0" borderId="5" xfId="51" applyNumberFormat="1" applyFont="1" applyFill="1" applyBorder="1" applyAlignment="1">
      <alignment horizontal="left" vertical="center" wrapText="1"/>
    </xf>
    <xf numFmtId="49" fontId="11" fillId="0" borderId="10" xfId="51" applyNumberFormat="1" applyFont="1" applyFill="1" applyBorder="1" applyAlignment="1">
      <alignment horizontal="center" vertical="center" wrapText="1"/>
    </xf>
    <xf numFmtId="0" fontId="13" fillId="0" borderId="0" xfId="0" applyFont="1" applyFill="1" applyBorder="1" applyAlignment="1">
      <alignment vertical="center"/>
    </xf>
    <xf numFmtId="0" fontId="14" fillId="0" borderId="0" xfId="0" applyFont="1" applyFill="1" applyBorder="1" applyAlignment="1">
      <alignment horizontal="center" vertical="center"/>
    </xf>
    <xf numFmtId="0" fontId="15" fillId="0" borderId="0" xfId="0" applyFont="1" applyFill="1" applyBorder="1" applyAlignment="1">
      <alignment vertical="center"/>
    </xf>
    <xf numFmtId="0" fontId="16" fillId="0" borderId="0" xfId="0" applyFont="1" applyFill="1" applyBorder="1" applyAlignment="1">
      <alignment vertical="center"/>
    </xf>
    <xf numFmtId="0" fontId="13" fillId="0" borderId="0" xfId="0" applyFont="1" applyFill="1" applyBorder="1" applyAlignment="1">
      <alignment horizontal="center" vertical="center"/>
    </xf>
    <xf numFmtId="0" fontId="16" fillId="0" borderId="0" xfId="0" applyFont="1" applyFill="1" applyBorder="1" applyAlignment="1">
      <alignment horizontal="left" vertical="center"/>
    </xf>
    <xf numFmtId="0" fontId="13" fillId="0" borderId="0" xfId="0" applyFont="1" applyFill="1" applyBorder="1" applyAlignment="1">
      <alignment horizontal="left" vertical="center"/>
    </xf>
    <xf numFmtId="0" fontId="16" fillId="0" borderId="0" xfId="0" applyFont="1" applyFill="1" applyBorder="1" applyAlignment="1">
      <alignment horizontal="center" vertical="center"/>
    </xf>
    <xf numFmtId="0" fontId="17" fillId="0" borderId="0" xfId="0" applyFont="1" applyFill="1" applyBorder="1" applyAlignment="1">
      <alignment horizontal="center" vertical="center" wrapText="1"/>
    </xf>
    <xf numFmtId="0" fontId="18" fillId="0" borderId="0" xfId="0" applyFont="1" applyFill="1" applyBorder="1" applyAlignment="1">
      <alignment vertical="center"/>
    </xf>
    <xf numFmtId="0" fontId="19" fillId="0" borderId="0" xfId="0" applyFont="1" applyFill="1" applyBorder="1" applyAlignment="1">
      <alignment vertical="center"/>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5" xfId="0" applyFont="1" applyFill="1" applyBorder="1" applyAlignment="1">
      <alignment vertical="center" wrapText="1"/>
    </xf>
    <xf numFmtId="0" fontId="20" fillId="0" borderId="5" xfId="0" applyFont="1" applyFill="1" applyBorder="1" applyAlignment="1">
      <alignment horizontal="center" vertical="center" wrapText="1"/>
    </xf>
    <xf numFmtId="0" fontId="20" fillId="0" borderId="1" xfId="0" applyFont="1" applyFill="1" applyBorder="1" applyAlignment="1">
      <alignment horizontal="center" vertical="center"/>
    </xf>
    <xf numFmtId="177" fontId="20" fillId="0" borderId="1" xfId="0" applyNumberFormat="1" applyFont="1" applyFill="1" applyBorder="1" applyAlignment="1">
      <alignment horizontal="center" vertic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177" fontId="18" fillId="0"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22" fillId="0" borderId="1" xfId="49" applyFont="1" applyFill="1" applyBorder="1" applyAlignment="1" applyProtection="1">
      <alignment horizontal="center" vertical="center" wrapText="1"/>
      <protection locked="0"/>
    </xf>
    <xf numFmtId="0" fontId="22" fillId="2" borderId="1" xfId="0" applyFont="1" applyFill="1" applyBorder="1" applyAlignment="1">
      <alignment horizontal="center" vertical="center" wrapText="1"/>
    </xf>
    <xf numFmtId="176" fontId="18"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xf>
    <xf numFmtId="0" fontId="18" fillId="0" borderId="2" xfId="0" applyFont="1" applyFill="1" applyBorder="1" applyAlignment="1">
      <alignment horizontal="center" vertical="center" wrapText="1"/>
    </xf>
    <xf numFmtId="0" fontId="19" fillId="0" borderId="0" xfId="0" applyFont="1" applyFill="1" applyBorder="1" applyAlignment="1">
      <alignment horizontal="center" vertical="center"/>
    </xf>
    <xf numFmtId="0" fontId="12" fillId="0" borderId="0" xfId="0" applyFont="1" applyFill="1" applyBorder="1" applyAlignment="1">
      <alignment vertical="center"/>
    </xf>
    <xf numFmtId="0" fontId="23" fillId="0" borderId="5"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3" fillId="0" borderId="10" xfId="0" applyFont="1" applyFill="1" applyBorder="1" applyAlignment="1">
      <alignment horizontal="center" vertical="center" wrapText="1"/>
    </xf>
    <xf numFmtId="178" fontId="2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xf>
    <xf numFmtId="0" fontId="25" fillId="0" borderId="1" xfId="0" applyFont="1" applyFill="1" applyBorder="1" applyAlignment="1">
      <alignment vertical="center"/>
    </xf>
    <xf numFmtId="178" fontId="21" fillId="0" borderId="1" xfId="0" applyNumberFormat="1" applyFont="1" applyFill="1" applyBorder="1" applyAlignment="1">
      <alignment horizontal="center" vertical="center"/>
    </xf>
    <xf numFmtId="179" fontId="18" fillId="0" borderId="1" xfId="0" applyNumberFormat="1" applyFont="1" applyFill="1" applyBorder="1" applyAlignment="1">
      <alignment horizontal="center" vertical="center"/>
    </xf>
    <xf numFmtId="179" fontId="18"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178" fontId="15" fillId="0" borderId="0" xfId="0" applyNumberFormat="1" applyFont="1" applyFill="1" applyBorder="1" applyAlignment="1">
      <alignment vertical="center"/>
    </xf>
    <xf numFmtId="0" fontId="26" fillId="0" borderId="0" xfId="0" applyFont="1" applyFill="1" applyBorder="1" applyAlignment="1">
      <alignment vertical="center"/>
    </xf>
    <xf numFmtId="0" fontId="27" fillId="0" borderId="0" xfId="0" applyFont="1" applyFill="1" applyBorder="1" applyAlignment="1">
      <alignment horizontal="center" vertical="center"/>
    </xf>
    <xf numFmtId="0" fontId="28" fillId="0" borderId="0" xfId="0" applyFont="1" applyFill="1" applyBorder="1" applyAlignment="1">
      <alignment vertical="center"/>
    </xf>
    <xf numFmtId="0" fontId="27" fillId="0" borderId="0" xfId="0" applyFont="1" applyFill="1" applyBorder="1" applyAlignment="1">
      <alignment vertical="center"/>
    </xf>
    <xf numFmtId="0" fontId="29" fillId="0" borderId="0" xfId="0" applyFont="1" applyFill="1" applyBorder="1" applyAlignment="1">
      <alignment vertical="center"/>
    </xf>
    <xf numFmtId="0" fontId="27" fillId="0" borderId="0" xfId="0" applyFont="1" applyFill="1" applyBorder="1" applyAlignment="1">
      <alignment horizontal="center" vertical="center" wrapText="1"/>
    </xf>
    <xf numFmtId="0" fontId="30" fillId="0" borderId="0" xfId="0" applyFont="1" applyFill="1" applyBorder="1" applyAlignment="1">
      <alignment horizontal="center" vertical="center"/>
    </xf>
    <xf numFmtId="0" fontId="26" fillId="0" borderId="0" xfId="0" applyFont="1" applyFill="1" applyBorder="1" applyAlignment="1">
      <alignment horizontal="center" vertical="center"/>
    </xf>
    <xf numFmtId="178" fontId="26" fillId="0" borderId="0" xfId="0" applyNumberFormat="1" applyFont="1" applyFill="1" applyBorder="1" applyAlignment="1">
      <alignment horizontal="center" vertical="center"/>
    </xf>
    <xf numFmtId="0" fontId="30" fillId="0" borderId="0" xfId="0" applyFont="1" applyFill="1" applyBorder="1" applyAlignment="1">
      <alignment vertical="center"/>
    </xf>
    <xf numFmtId="0" fontId="31" fillId="0" borderId="0" xfId="0" applyFont="1" applyFill="1" applyBorder="1" applyAlignment="1">
      <alignment vertical="center"/>
    </xf>
    <xf numFmtId="0" fontId="32" fillId="0" borderId="0" xfId="0" applyFont="1" applyFill="1" applyBorder="1" applyAlignment="1">
      <alignment vertical="center"/>
    </xf>
    <xf numFmtId="0" fontId="33" fillId="0" borderId="0" xfId="0" applyFont="1" applyFill="1" applyBorder="1" applyAlignment="1">
      <alignment horizontal="left" vertical="center"/>
    </xf>
    <xf numFmtId="0" fontId="33" fillId="0" borderId="0" xfId="0" applyFont="1" applyFill="1" applyBorder="1" applyAlignment="1">
      <alignment horizontal="center" vertical="center" wrapText="1"/>
    </xf>
    <xf numFmtId="0" fontId="34" fillId="0" borderId="0" xfId="0" applyFont="1" applyFill="1" applyBorder="1" applyAlignment="1">
      <alignment horizontal="center" vertical="center"/>
    </xf>
    <xf numFmtId="0" fontId="33" fillId="0" borderId="0" xfId="0" applyFont="1" applyFill="1" applyBorder="1" applyAlignment="1">
      <alignment horizontal="center" vertical="center"/>
    </xf>
    <xf numFmtId="178" fontId="33" fillId="0" borderId="0" xfId="0" applyNumberFormat="1" applyFont="1" applyFill="1" applyBorder="1" applyAlignment="1">
      <alignment horizontal="center" vertical="center"/>
    </xf>
    <xf numFmtId="0" fontId="34" fillId="0" borderId="0" xfId="0" applyFont="1" applyFill="1" applyBorder="1" applyAlignment="1">
      <alignment horizontal="center" vertical="center" wrapText="1"/>
    </xf>
    <xf numFmtId="178" fontId="34" fillId="0" borderId="0" xfId="0" applyNumberFormat="1" applyFont="1" applyFill="1" applyBorder="1" applyAlignment="1">
      <alignment horizontal="center" vertical="center"/>
    </xf>
    <xf numFmtId="0" fontId="33" fillId="0" borderId="1" xfId="0" applyFont="1" applyFill="1" applyBorder="1" applyAlignment="1">
      <alignment horizontal="center" vertical="center"/>
    </xf>
    <xf numFmtId="0" fontId="33" fillId="0" borderId="1"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3" fillId="0" borderId="3" xfId="0" applyFont="1" applyFill="1" applyBorder="1" applyAlignment="1">
      <alignment horizontal="center" vertical="center" wrapText="1"/>
    </xf>
    <xf numFmtId="0" fontId="33" fillId="0" borderId="4" xfId="0" applyFont="1" applyFill="1" applyBorder="1" applyAlignment="1">
      <alignment horizontal="center" vertical="center" wrapText="1"/>
    </xf>
    <xf numFmtId="0" fontId="33" fillId="0" borderId="1" xfId="0" applyFont="1" applyFill="1" applyBorder="1" applyAlignment="1">
      <alignment vertical="center" wrapText="1"/>
    </xf>
    <xf numFmtId="0" fontId="34" fillId="0" borderId="1" xfId="0" applyFont="1" applyFill="1" applyBorder="1" applyAlignment="1">
      <alignment horizontal="center" vertical="center"/>
    </xf>
    <xf numFmtId="180" fontId="34" fillId="2" borderId="1" xfId="0" applyNumberFormat="1" applyFont="1" applyFill="1" applyBorder="1" applyAlignment="1">
      <alignment horizontal="center" vertical="center" shrinkToFit="1"/>
    </xf>
    <xf numFmtId="180" fontId="33" fillId="2" borderId="1" xfId="0" applyNumberFormat="1" applyFont="1" applyFill="1" applyBorder="1" applyAlignment="1">
      <alignment horizontal="center" vertical="center" shrinkToFit="1"/>
    </xf>
    <xf numFmtId="181" fontId="33" fillId="0" borderId="1" xfId="0" applyNumberFormat="1" applyFont="1" applyFill="1" applyBorder="1" applyAlignment="1">
      <alignment horizontal="center" vertical="center" shrinkToFit="1"/>
    </xf>
    <xf numFmtId="180" fontId="33" fillId="0" borderId="1" xfId="0" applyNumberFormat="1" applyFont="1" applyFill="1" applyBorder="1" applyAlignment="1">
      <alignment horizontal="center" vertical="center" shrinkToFit="1"/>
    </xf>
    <xf numFmtId="49" fontId="33" fillId="0" borderId="1" xfId="0" applyNumberFormat="1" applyFont="1" applyFill="1" applyBorder="1" applyAlignment="1">
      <alignment horizontal="center" vertical="center" wrapText="1"/>
    </xf>
    <xf numFmtId="180" fontId="20" fillId="2" borderId="1" xfId="0" applyNumberFormat="1" applyFont="1" applyFill="1" applyBorder="1" applyAlignment="1">
      <alignment horizontal="center" vertical="center" shrinkToFit="1"/>
    </xf>
    <xf numFmtId="0" fontId="33" fillId="0" borderId="0" xfId="0" applyFont="1" applyFill="1" applyBorder="1" applyAlignment="1">
      <alignment vertical="center"/>
    </xf>
    <xf numFmtId="0" fontId="34" fillId="0" borderId="0" xfId="0" applyFont="1" applyFill="1" applyBorder="1" applyAlignment="1">
      <alignment vertical="center"/>
    </xf>
    <xf numFmtId="0" fontId="34" fillId="0" borderId="1" xfId="0" applyFont="1" applyFill="1" applyBorder="1" applyAlignment="1">
      <alignment vertical="center" wrapText="1"/>
    </xf>
    <xf numFmtId="180" fontId="34" fillId="0" borderId="1" xfId="0" applyNumberFormat="1" applyFont="1" applyFill="1" applyBorder="1" applyAlignment="1">
      <alignment horizontal="center" vertical="center" shrinkToFit="1"/>
    </xf>
    <xf numFmtId="179" fontId="34" fillId="0" borderId="1" xfId="0" applyNumberFormat="1" applyFont="1" applyFill="1" applyBorder="1" applyAlignment="1">
      <alignment horizontal="center" vertical="center" shrinkToFit="1"/>
    </xf>
    <xf numFmtId="179" fontId="33" fillId="0" borderId="1" xfId="0" applyNumberFormat="1" applyFont="1" applyFill="1" applyBorder="1" applyAlignment="1">
      <alignment horizontal="center" vertical="center"/>
    </xf>
    <xf numFmtId="180" fontId="20" fillId="0" borderId="1" xfId="0" applyNumberFormat="1" applyFont="1" applyFill="1" applyBorder="1" applyAlignment="1">
      <alignment horizontal="center" vertical="center" shrinkToFit="1"/>
    </xf>
    <xf numFmtId="0" fontId="20"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33" fillId="0" borderId="2" xfId="0" applyFont="1" applyFill="1" applyBorder="1" applyAlignment="1">
      <alignment horizontal="center" vertical="center" wrapText="1"/>
    </xf>
    <xf numFmtId="0" fontId="34" fillId="0" borderId="4"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4" fillId="0" borderId="10" xfId="0" applyFont="1" applyFill="1" applyBorder="1" applyAlignment="1">
      <alignment horizontal="center" vertical="center" wrapText="1"/>
    </xf>
    <xf numFmtId="179" fontId="33" fillId="0" borderId="1" xfId="0" applyNumberFormat="1" applyFont="1" applyFill="1" applyBorder="1" applyAlignment="1">
      <alignment horizontal="center" vertical="center" shrinkToFit="1"/>
    </xf>
    <xf numFmtId="179" fontId="20" fillId="0" borderId="1" xfId="0" applyNumberFormat="1" applyFont="1" applyFill="1" applyBorder="1" applyAlignment="1">
      <alignment horizontal="center" vertical="center" wrapText="1"/>
    </xf>
    <xf numFmtId="0" fontId="0" fillId="0" borderId="0" xfId="0" applyFill="1" applyBorder="1" applyAlignment="1">
      <alignment vertical="center"/>
    </xf>
    <xf numFmtId="0" fontId="16" fillId="0" borderId="0" xfId="0" applyFont="1" applyFill="1" applyBorder="1" applyAlignment="1">
      <alignment vertical="center" wrapText="1"/>
    </xf>
    <xf numFmtId="0" fontId="35" fillId="0" borderId="0" xfId="0" applyFont="1" applyAlignment="1">
      <alignment horizontal="center" vertical="center"/>
    </xf>
    <xf numFmtId="0" fontId="9" fillId="0" borderId="1" xfId="0" applyFont="1" applyFill="1" applyBorder="1" applyAlignment="1">
      <alignment horizontal="center" vertical="center" wrapText="1"/>
    </xf>
    <xf numFmtId="10" fontId="9"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xf numFmtId="0" fontId="9" fillId="0" borderId="1" xfId="49" applyFont="1" applyFill="1" applyBorder="1" applyAlignment="1">
      <alignment horizontal="center" vertical="center" wrapText="1"/>
    </xf>
    <xf numFmtId="0" fontId="9" fillId="0" borderId="1" xfId="49" applyFont="1" applyFill="1" applyBorder="1" applyAlignment="1">
      <alignment horizontal="left" vertical="center" wrapText="1"/>
    </xf>
    <xf numFmtId="178" fontId="9" fillId="0" borderId="1" xfId="49" applyNumberFormat="1" applyFont="1" applyFill="1" applyBorder="1" applyAlignment="1">
      <alignment horizontal="center" vertical="center" wrapText="1"/>
    </xf>
    <xf numFmtId="0" fontId="36" fillId="0" borderId="0" xfId="0" applyFont="1" applyAlignment="1">
      <alignment horizontal="center" vertical="center"/>
    </xf>
    <xf numFmtId="0" fontId="36" fillId="0" borderId="1" xfId="0" applyFont="1" applyFill="1" applyBorder="1" applyAlignment="1">
      <alignment horizontal="center" vertical="center"/>
    </xf>
    <xf numFmtId="0" fontId="36" fillId="0" borderId="1" xfId="0" applyFont="1" applyFill="1" applyBorder="1" applyAlignment="1">
      <alignment vertical="center"/>
    </xf>
    <xf numFmtId="49" fontId="11" fillId="0" borderId="2" xfId="51" applyNumberFormat="1" applyFont="1" applyFill="1" applyBorder="1" applyAlignment="1" quotePrefix="1">
      <alignment horizontal="center" vertical="center" wrapText="1"/>
    </xf>
    <xf numFmtId="49" fontId="7" fillId="0" borderId="2" xfId="51"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4" xfId="50"/>
    <cellStyle name="常规 3"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2" sqref="A2:M2"/>
    </sheetView>
  </sheetViews>
  <sheetFormatPr defaultColWidth="9" defaultRowHeight="13.5"/>
  <cols>
    <col min="1" max="1" width="19.5" customWidth="1"/>
    <col min="2" max="2" width="9.25"/>
    <col min="13" max="13" width="10.375"/>
  </cols>
  <sheetData>
    <row r="1" spans="1:1">
      <c r="A1" t="s">
        <v>0</v>
      </c>
    </row>
    <row r="2" ht="39" customHeight="1" spans="1:13">
      <c r="A2" s="149" t="s">
        <v>1</v>
      </c>
      <c r="B2" s="149"/>
      <c r="C2" s="149"/>
      <c r="D2" s="149"/>
      <c r="E2" s="149"/>
      <c r="F2" s="149"/>
      <c r="G2" s="149"/>
      <c r="H2" s="149"/>
      <c r="I2" s="149"/>
      <c r="J2" s="149"/>
      <c r="K2" s="149"/>
      <c r="L2" s="149"/>
      <c r="M2" s="149"/>
    </row>
    <row r="3" ht="15" spans="12:13">
      <c r="L3" s="156" t="s">
        <v>2</v>
      </c>
      <c r="M3" s="156"/>
    </row>
    <row r="4" s="147" customFormat="1" ht="33" customHeight="1" spans="1:13">
      <c r="A4" s="150" t="s">
        <v>3</v>
      </c>
      <c r="B4" s="151" t="s">
        <v>4</v>
      </c>
      <c r="C4" s="151"/>
      <c r="D4" s="151"/>
      <c r="E4" s="151"/>
      <c r="F4" s="151"/>
      <c r="G4" s="151"/>
      <c r="H4" s="151"/>
      <c r="I4" s="151"/>
      <c r="J4" s="151"/>
      <c r="K4" s="152" t="s">
        <v>5</v>
      </c>
      <c r="L4" s="152"/>
      <c r="M4" s="157" t="s">
        <v>6</v>
      </c>
    </row>
    <row r="5" s="147" customFormat="1" ht="29" customHeight="1" spans="1:13">
      <c r="A5" s="150"/>
      <c r="B5" s="151" t="s">
        <v>7</v>
      </c>
      <c r="C5" s="151" t="s">
        <v>8</v>
      </c>
      <c r="D5" s="151" t="s">
        <v>9</v>
      </c>
      <c r="E5" s="151"/>
      <c r="F5" s="151"/>
      <c r="G5" s="151"/>
      <c r="H5" s="151"/>
      <c r="I5" s="151" t="s">
        <v>10</v>
      </c>
      <c r="J5" s="151"/>
      <c r="K5" s="152" t="s">
        <v>10</v>
      </c>
      <c r="L5" s="152"/>
      <c r="M5" s="157"/>
    </row>
    <row r="6" s="148" customFormat="1" ht="17" customHeight="1" spans="1:13">
      <c r="A6" s="150"/>
      <c r="B6" s="151"/>
      <c r="C6" s="151"/>
      <c r="D6" s="151" t="s">
        <v>11</v>
      </c>
      <c r="E6" s="152" t="s">
        <v>12</v>
      </c>
      <c r="F6" s="152" t="s">
        <v>13</v>
      </c>
      <c r="G6" s="152" t="s">
        <v>14</v>
      </c>
      <c r="H6" s="152" t="s">
        <v>15</v>
      </c>
      <c r="I6" s="151" t="s">
        <v>11</v>
      </c>
      <c r="J6" s="152" t="s">
        <v>12</v>
      </c>
      <c r="K6" s="152" t="s">
        <v>11</v>
      </c>
      <c r="L6" s="152" t="s">
        <v>12</v>
      </c>
      <c r="M6" s="152" t="s">
        <v>16</v>
      </c>
    </row>
    <row r="7" s="148" customFormat="1" ht="24" customHeight="1" spans="1:13">
      <c r="A7" s="150"/>
      <c r="B7" s="151"/>
      <c r="C7" s="151"/>
      <c r="D7" s="151"/>
      <c r="E7" s="152"/>
      <c r="F7" s="152"/>
      <c r="G7" s="152"/>
      <c r="H7" s="152"/>
      <c r="I7" s="151"/>
      <c r="J7" s="152"/>
      <c r="K7" s="152"/>
      <c r="L7" s="152"/>
      <c r="M7" s="152"/>
    </row>
    <row r="8" s="147" customFormat="1" ht="42" customHeight="1" spans="1:13">
      <c r="A8" s="153" t="s">
        <v>17</v>
      </c>
      <c r="B8" s="152">
        <v>1954.91</v>
      </c>
      <c r="C8" s="152">
        <v>26.88</v>
      </c>
      <c r="D8" s="152">
        <v>1928.03</v>
      </c>
      <c r="E8" s="152">
        <v>964.02</v>
      </c>
      <c r="F8" s="152">
        <v>819.41</v>
      </c>
      <c r="G8" s="152">
        <v>14.46</v>
      </c>
      <c r="H8" s="152">
        <v>130.14</v>
      </c>
      <c r="I8" s="152">
        <v>964.02</v>
      </c>
      <c r="J8" s="152">
        <v>964.02</v>
      </c>
      <c r="K8" s="152">
        <v>508.67</v>
      </c>
      <c r="L8" s="152">
        <v>508.67</v>
      </c>
      <c r="M8" s="158">
        <v>1472.69</v>
      </c>
    </row>
    <row r="9" s="147" customFormat="1" ht="39" customHeight="1" spans="1:13">
      <c r="A9" s="154" t="s">
        <v>18</v>
      </c>
      <c r="B9" s="155">
        <v>1954.91</v>
      </c>
      <c r="C9" s="155">
        <v>26.88</v>
      </c>
      <c r="D9" s="152">
        <v>1928.03</v>
      </c>
      <c r="E9" s="155">
        <v>964.02</v>
      </c>
      <c r="F9" s="155">
        <v>819.41</v>
      </c>
      <c r="G9" s="155">
        <v>14.46</v>
      </c>
      <c r="H9" s="155">
        <v>130.14</v>
      </c>
      <c r="I9" s="152">
        <v>964.02</v>
      </c>
      <c r="J9" s="155">
        <v>964.02</v>
      </c>
      <c r="K9" s="155">
        <v>508.67</v>
      </c>
      <c r="L9" s="155">
        <v>508.67</v>
      </c>
      <c r="M9" s="158">
        <f>I9+K9</f>
        <v>1472.69</v>
      </c>
    </row>
  </sheetData>
  <mergeCells count="21">
    <mergeCell ref="A2:M2"/>
    <mergeCell ref="L3:M3"/>
    <mergeCell ref="B4:J4"/>
    <mergeCell ref="K4:L4"/>
    <mergeCell ref="D5:H5"/>
    <mergeCell ref="I5:J5"/>
    <mergeCell ref="K5:L5"/>
    <mergeCell ref="A4:A7"/>
    <mergeCell ref="B5:B7"/>
    <mergeCell ref="C5:C7"/>
    <mergeCell ref="D6:D7"/>
    <mergeCell ref="E6:E7"/>
    <mergeCell ref="F6:F7"/>
    <mergeCell ref="G6:G7"/>
    <mergeCell ref="H6:H7"/>
    <mergeCell ref="I6:I7"/>
    <mergeCell ref="J6:J7"/>
    <mergeCell ref="K6:K7"/>
    <mergeCell ref="L6:L7"/>
    <mergeCell ref="M4:M5"/>
    <mergeCell ref="M6:M7"/>
  </mergeCells>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9"/>
  <sheetViews>
    <sheetView topLeftCell="A13" workbookViewId="0">
      <selection activeCell="B7" sqref="B7"/>
    </sheetView>
  </sheetViews>
  <sheetFormatPr defaultColWidth="8.125" defaultRowHeight="14.25"/>
  <cols>
    <col min="1" max="1" width="5.2" style="100" customWidth="1"/>
    <col min="2" max="2" width="9.75" style="100" customWidth="1"/>
    <col min="3" max="3" width="9.5" style="104" customWidth="1"/>
    <col min="4" max="4" width="6.8" style="105" customWidth="1"/>
    <col min="5" max="5" width="5.7" style="105" customWidth="1"/>
    <col min="6" max="6" width="5.7" style="106" customWidth="1"/>
    <col min="7" max="7" width="4.4" style="106" customWidth="1"/>
    <col min="8" max="8" width="5.3" style="107" customWidth="1"/>
    <col min="9" max="9" width="5.7" style="105" customWidth="1"/>
    <col min="10" max="10" width="5.7" style="106" customWidth="1"/>
    <col min="11" max="11" width="4.625" style="106" customWidth="1"/>
    <col min="12" max="12" width="4.9" style="99" customWidth="1"/>
    <col min="13" max="13" width="7.1" style="108" customWidth="1"/>
    <col min="14" max="15" width="7.2" style="102" customWidth="1"/>
    <col min="16" max="16" width="6" style="102" customWidth="1"/>
    <col min="17" max="17" width="7.2" style="102" customWidth="1"/>
    <col min="18" max="19" width="9.2" style="109" customWidth="1"/>
    <col min="20" max="20" width="9.2" style="110" customWidth="1"/>
    <col min="21" max="22" width="8.125" style="58"/>
    <col min="23" max="23" width="14.8" style="58" customWidth="1"/>
    <col min="24" max="16384" width="8.125" style="99"/>
  </cols>
  <sheetData>
    <row r="1" ht="11" customHeight="1" spans="1:23">
      <c r="A1" s="111" t="s">
        <v>19</v>
      </c>
      <c r="B1" s="111"/>
      <c r="C1" s="112"/>
      <c r="D1" s="113"/>
      <c r="E1" s="113"/>
      <c r="F1" s="114"/>
      <c r="G1" s="114"/>
      <c r="H1" s="115"/>
      <c r="I1" s="113"/>
      <c r="J1" s="114"/>
      <c r="K1" s="114"/>
      <c r="L1" s="132"/>
      <c r="M1" s="133"/>
      <c r="N1" s="132"/>
      <c r="O1" s="132"/>
      <c r="P1" s="132"/>
      <c r="Q1" s="132"/>
      <c r="R1" s="132"/>
      <c r="S1" s="132"/>
      <c r="T1" s="133"/>
      <c r="U1" s="67"/>
      <c r="V1" s="67"/>
      <c r="W1" s="67"/>
    </row>
    <row r="2" ht="31" customHeight="1" spans="1:23">
      <c r="A2" s="114" t="s">
        <v>20</v>
      </c>
      <c r="B2" s="114"/>
      <c r="C2" s="114"/>
      <c r="D2" s="114"/>
      <c r="E2" s="114"/>
      <c r="F2" s="114"/>
      <c r="G2" s="114"/>
      <c r="H2" s="114"/>
      <c r="I2" s="114"/>
      <c r="J2" s="114"/>
      <c r="K2" s="114"/>
      <c r="L2" s="114"/>
      <c r="M2" s="113"/>
      <c r="N2" s="114"/>
      <c r="O2" s="114"/>
      <c r="P2" s="114"/>
      <c r="Q2" s="114"/>
      <c r="R2" s="114"/>
      <c r="S2" s="114"/>
      <c r="T2" s="113"/>
      <c r="U2" s="114"/>
      <c r="V2" s="114"/>
      <c r="W2" s="114"/>
    </row>
    <row r="3" s="99" customFormat="1" ht="19" customHeight="1" spans="1:23">
      <c r="A3" s="114"/>
      <c r="B3" s="113"/>
      <c r="C3" s="116"/>
      <c r="D3" s="113"/>
      <c r="E3" s="113"/>
      <c r="F3" s="113"/>
      <c r="G3" s="113"/>
      <c r="H3" s="117"/>
      <c r="I3" s="113"/>
      <c r="J3" s="113"/>
      <c r="K3" s="113"/>
      <c r="L3" s="113"/>
      <c r="M3" s="113"/>
      <c r="N3" s="113"/>
      <c r="O3" s="113"/>
      <c r="P3" s="113"/>
      <c r="Q3" s="113"/>
      <c r="R3" s="113"/>
      <c r="S3" s="113"/>
      <c r="T3" s="113"/>
      <c r="U3" s="139" t="s">
        <v>21</v>
      </c>
      <c r="V3" s="139"/>
      <c r="W3" s="140"/>
    </row>
    <row r="4" s="100" customFormat="1" ht="48" customHeight="1" spans="1:23">
      <c r="A4" s="118" t="s">
        <v>22</v>
      </c>
      <c r="B4" s="119" t="s">
        <v>23</v>
      </c>
      <c r="C4" s="119" t="s">
        <v>24</v>
      </c>
      <c r="D4" s="120" t="s">
        <v>25</v>
      </c>
      <c r="E4" s="121" t="s">
        <v>26</v>
      </c>
      <c r="F4" s="122"/>
      <c r="G4" s="122"/>
      <c r="H4" s="123"/>
      <c r="I4" s="121" t="s">
        <v>27</v>
      </c>
      <c r="J4" s="122"/>
      <c r="K4" s="122"/>
      <c r="L4" s="123"/>
      <c r="M4" s="125" t="s">
        <v>28</v>
      </c>
      <c r="N4" s="118"/>
      <c r="O4" s="118"/>
      <c r="P4" s="118"/>
      <c r="Q4" s="118"/>
      <c r="R4" s="141" t="s">
        <v>29</v>
      </c>
      <c r="S4" s="122"/>
      <c r="T4" s="142"/>
      <c r="U4" s="76" t="s">
        <v>30</v>
      </c>
      <c r="V4" s="76" t="s">
        <v>31</v>
      </c>
      <c r="W4" s="75" t="s">
        <v>32</v>
      </c>
    </row>
    <row r="5" s="100" customFormat="1" ht="105" customHeight="1" spans="1:252">
      <c r="A5" s="118"/>
      <c r="B5" s="119"/>
      <c r="C5" s="119"/>
      <c r="D5" s="120"/>
      <c r="E5" s="120" t="s">
        <v>17</v>
      </c>
      <c r="F5" s="124" t="s">
        <v>33</v>
      </c>
      <c r="G5" s="124" t="s">
        <v>34</v>
      </c>
      <c r="H5" s="124" t="s">
        <v>35</v>
      </c>
      <c r="I5" s="134" t="s">
        <v>17</v>
      </c>
      <c r="J5" s="119" t="s">
        <v>36</v>
      </c>
      <c r="K5" s="119" t="s">
        <v>37</v>
      </c>
      <c r="L5" s="124" t="s">
        <v>35</v>
      </c>
      <c r="M5" s="120" t="s">
        <v>38</v>
      </c>
      <c r="N5" s="119" t="s">
        <v>39</v>
      </c>
      <c r="O5" s="119" t="s">
        <v>40</v>
      </c>
      <c r="P5" s="119" t="s">
        <v>41</v>
      </c>
      <c r="Q5" s="119" t="s">
        <v>42</v>
      </c>
      <c r="R5" s="143" t="s">
        <v>43</v>
      </c>
      <c r="S5" s="143" t="s">
        <v>44</v>
      </c>
      <c r="T5" s="144" t="s">
        <v>11</v>
      </c>
      <c r="U5" s="76"/>
      <c r="V5" s="76"/>
      <c r="W5" s="75"/>
      <c r="ID5" s="106"/>
      <c r="IE5" s="106"/>
      <c r="IF5" s="106"/>
      <c r="IG5" s="106"/>
      <c r="IH5" s="106"/>
      <c r="II5" s="106"/>
      <c r="IJ5" s="106"/>
      <c r="IK5" s="106"/>
      <c r="IL5" s="106"/>
      <c r="IM5" s="106"/>
      <c r="IN5" s="106"/>
      <c r="IO5" s="106"/>
      <c r="IP5" s="106"/>
      <c r="IQ5" s="106"/>
      <c r="IR5" s="106"/>
    </row>
    <row r="6" s="101" customFormat="1" ht="50" customHeight="1" spans="1:230">
      <c r="A6" s="118"/>
      <c r="B6" s="125">
        <v>2050701</v>
      </c>
      <c r="C6" s="120" t="s">
        <v>45</v>
      </c>
      <c r="D6" s="126">
        <f t="shared" ref="D6:G6" si="0">SUM(D7:D8)</f>
        <v>204</v>
      </c>
      <c r="E6" s="126">
        <f t="shared" si="0"/>
        <v>73</v>
      </c>
      <c r="F6" s="126">
        <f t="shared" si="0"/>
        <v>73</v>
      </c>
      <c r="G6" s="126">
        <f t="shared" si="0"/>
        <v>0</v>
      </c>
      <c r="H6" s="126"/>
      <c r="I6" s="126">
        <f t="shared" ref="I6:K6" si="1">SUM(I7:I8)</f>
        <v>131</v>
      </c>
      <c r="J6" s="126">
        <f t="shared" si="1"/>
        <v>131</v>
      </c>
      <c r="K6" s="126">
        <f t="shared" si="1"/>
        <v>0</v>
      </c>
      <c r="L6" s="126"/>
      <c r="M6" s="126">
        <f t="shared" ref="M6:T6" si="2">SUM(M7:M8)</f>
        <v>91500</v>
      </c>
      <c r="N6" s="126">
        <f t="shared" si="2"/>
        <v>45750</v>
      </c>
      <c r="O6" s="126">
        <f t="shared" si="2"/>
        <v>38888</v>
      </c>
      <c r="P6" s="126">
        <f t="shared" si="2"/>
        <v>687</v>
      </c>
      <c r="Q6" s="126">
        <f t="shared" si="2"/>
        <v>6175</v>
      </c>
      <c r="R6" s="126">
        <f t="shared" si="2"/>
        <v>45750</v>
      </c>
      <c r="S6" s="126">
        <f t="shared" si="2"/>
        <v>28968</v>
      </c>
      <c r="T6" s="126">
        <f t="shared" si="2"/>
        <v>74718</v>
      </c>
      <c r="U6" s="95"/>
      <c r="V6" s="95"/>
      <c r="W6" s="76"/>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c r="BA6" s="102"/>
      <c r="BB6" s="102"/>
      <c r="BC6" s="102"/>
      <c r="BD6" s="102"/>
      <c r="BE6" s="102"/>
      <c r="BF6" s="102"/>
      <c r="BG6" s="102"/>
      <c r="BH6" s="102"/>
      <c r="BI6" s="102"/>
      <c r="BJ6" s="102"/>
      <c r="BK6" s="102"/>
      <c r="BL6" s="102"/>
      <c r="BM6" s="102"/>
      <c r="BN6" s="102"/>
      <c r="BO6" s="102"/>
      <c r="BP6" s="102"/>
      <c r="BQ6" s="102"/>
      <c r="BR6" s="102"/>
      <c r="BS6" s="102"/>
      <c r="BT6" s="102"/>
      <c r="BU6" s="102"/>
      <c r="BV6" s="102"/>
      <c r="BW6" s="102"/>
      <c r="BX6" s="102"/>
      <c r="BY6" s="102"/>
      <c r="BZ6" s="102"/>
      <c r="CA6" s="102"/>
      <c r="CB6" s="102"/>
      <c r="CC6" s="102"/>
      <c r="CD6" s="102"/>
      <c r="CE6" s="102"/>
      <c r="CF6" s="102"/>
      <c r="CG6" s="102"/>
      <c r="CH6" s="102"/>
      <c r="CI6" s="102"/>
      <c r="CJ6" s="102"/>
      <c r="CK6" s="102"/>
      <c r="CL6" s="102"/>
      <c r="CM6" s="102"/>
      <c r="CN6" s="102"/>
      <c r="CO6" s="102"/>
      <c r="CP6" s="102"/>
      <c r="CQ6" s="102"/>
      <c r="CR6" s="102"/>
      <c r="CS6" s="102"/>
      <c r="CT6" s="102"/>
      <c r="CU6" s="102"/>
      <c r="CV6" s="102"/>
      <c r="CW6" s="102"/>
      <c r="CX6" s="102"/>
      <c r="CY6" s="102"/>
      <c r="CZ6" s="102"/>
      <c r="DA6" s="102"/>
      <c r="DB6" s="102"/>
      <c r="DC6" s="102"/>
      <c r="DD6" s="102"/>
      <c r="DE6" s="102"/>
      <c r="DF6" s="102"/>
      <c r="DG6" s="102"/>
      <c r="DH6" s="102"/>
      <c r="DI6" s="102"/>
      <c r="DJ6" s="102"/>
      <c r="DK6" s="102"/>
      <c r="DL6" s="102"/>
      <c r="DM6" s="102"/>
      <c r="DN6" s="102"/>
      <c r="DO6" s="102"/>
      <c r="DP6" s="102"/>
      <c r="DQ6" s="102"/>
      <c r="DR6" s="102"/>
      <c r="DS6" s="102"/>
      <c r="DT6" s="102"/>
      <c r="DU6" s="102"/>
      <c r="DV6" s="102"/>
      <c r="DW6" s="102"/>
      <c r="DX6" s="102"/>
      <c r="DY6" s="102"/>
      <c r="DZ6" s="102"/>
      <c r="EA6" s="102"/>
      <c r="EB6" s="102"/>
      <c r="EC6" s="102"/>
      <c r="ED6" s="102"/>
      <c r="EE6" s="102"/>
      <c r="EF6" s="102"/>
      <c r="EG6" s="102"/>
      <c r="EH6" s="102"/>
      <c r="EI6" s="102"/>
      <c r="EJ6" s="102"/>
      <c r="EK6" s="102"/>
      <c r="EL6" s="102"/>
      <c r="EM6" s="102"/>
      <c r="EN6" s="102"/>
      <c r="EO6" s="102"/>
      <c r="EP6" s="102"/>
      <c r="EQ6" s="102"/>
      <c r="ER6" s="102"/>
      <c r="ES6" s="102"/>
      <c r="ET6" s="102"/>
      <c r="EU6" s="102"/>
      <c r="EV6" s="102"/>
      <c r="EW6" s="102"/>
      <c r="EX6" s="102"/>
      <c r="EY6" s="102"/>
      <c r="EZ6" s="102"/>
      <c r="FA6" s="102"/>
      <c r="FB6" s="102"/>
      <c r="FC6" s="102"/>
      <c r="FD6" s="102"/>
      <c r="FE6" s="102"/>
      <c r="FF6" s="102"/>
      <c r="FG6" s="102"/>
      <c r="FH6" s="102"/>
      <c r="FI6" s="102"/>
      <c r="FJ6" s="102"/>
      <c r="FK6" s="102"/>
      <c r="FL6" s="102"/>
      <c r="FM6" s="102"/>
      <c r="FN6" s="102"/>
      <c r="FO6" s="102"/>
      <c r="FP6" s="102"/>
      <c r="FQ6" s="102"/>
      <c r="FR6" s="102"/>
      <c r="FS6" s="102"/>
      <c r="FT6" s="102"/>
      <c r="FU6" s="102"/>
      <c r="FV6" s="102"/>
      <c r="FW6" s="102"/>
      <c r="FX6" s="102"/>
      <c r="FY6" s="102"/>
      <c r="FZ6" s="102"/>
      <c r="GA6" s="102"/>
      <c r="GB6" s="102"/>
      <c r="GC6" s="102"/>
      <c r="GD6" s="102"/>
      <c r="GE6" s="102"/>
      <c r="GF6" s="102"/>
      <c r="GG6" s="102"/>
      <c r="GH6" s="102"/>
      <c r="GI6" s="102"/>
      <c r="GJ6" s="102"/>
      <c r="GK6" s="102"/>
      <c r="GL6" s="102"/>
      <c r="GM6" s="102"/>
      <c r="GN6" s="102"/>
      <c r="GO6" s="102"/>
      <c r="GP6" s="102"/>
      <c r="GQ6" s="102"/>
      <c r="GR6" s="102"/>
      <c r="GS6" s="102"/>
      <c r="GT6" s="102"/>
      <c r="GU6" s="102"/>
      <c r="GV6" s="102"/>
      <c r="GW6" s="102"/>
      <c r="GX6" s="102"/>
      <c r="GY6" s="102"/>
      <c r="GZ6" s="102"/>
      <c r="HA6" s="102"/>
      <c r="HB6" s="102"/>
      <c r="HC6" s="102"/>
      <c r="HD6" s="102"/>
      <c r="HE6" s="102"/>
      <c r="HF6" s="102"/>
      <c r="HG6" s="102"/>
      <c r="HH6" s="102"/>
      <c r="HI6" s="102"/>
      <c r="HJ6" s="102"/>
      <c r="HK6" s="102"/>
      <c r="HL6" s="102"/>
      <c r="HM6" s="102"/>
      <c r="HN6" s="102"/>
      <c r="HO6" s="102"/>
      <c r="HP6" s="102"/>
      <c r="HQ6" s="102"/>
      <c r="HR6" s="102"/>
      <c r="HS6" s="102"/>
      <c r="HT6" s="102"/>
      <c r="HU6" s="102"/>
      <c r="HV6" s="102"/>
    </row>
    <row r="7" s="102" customFormat="1" ht="50" customHeight="1" spans="1:23">
      <c r="A7" s="118">
        <v>1</v>
      </c>
      <c r="B7" s="118">
        <v>2050701</v>
      </c>
      <c r="C7" s="119" t="s">
        <v>46</v>
      </c>
      <c r="D7" s="126">
        <f t="shared" ref="D7:D27" si="3">E7+I7</f>
        <v>123</v>
      </c>
      <c r="E7" s="126">
        <f t="shared" ref="E7:E48" si="4">F7+G7</f>
        <v>35</v>
      </c>
      <c r="F7" s="127">
        <v>35</v>
      </c>
      <c r="G7" s="127"/>
      <c r="H7" s="128">
        <v>250</v>
      </c>
      <c r="I7" s="135">
        <f t="shared" ref="I7:I48" si="5">J7+K7</f>
        <v>88</v>
      </c>
      <c r="J7" s="127">
        <v>88</v>
      </c>
      <c r="K7" s="127"/>
      <c r="L7" s="129">
        <v>500</v>
      </c>
      <c r="M7" s="136">
        <f t="shared" ref="M7:M27" si="6">E7*H7+I7*L7</f>
        <v>52750</v>
      </c>
      <c r="N7" s="137">
        <f t="shared" ref="N7:N27" si="7">ROUND(M7*50%,0)</f>
        <v>26375</v>
      </c>
      <c r="O7" s="137">
        <f t="shared" ref="O7:O27" si="8">ROUND(M7*42.5%,0)</f>
        <v>22419</v>
      </c>
      <c r="P7" s="137">
        <f t="shared" ref="P7:P27" si="9">ROUND(M7*0.75%,0)</f>
        <v>396</v>
      </c>
      <c r="Q7" s="145">
        <f t="shared" ref="Q7:Q27" si="10">M7-N7-O7-P7</f>
        <v>3560</v>
      </c>
      <c r="R7" s="127">
        <v>26375</v>
      </c>
      <c r="S7" s="127">
        <v>17466</v>
      </c>
      <c r="T7" s="126">
        <f t="shared" ref="T7:T27" si="11">R7+S7</f>
        <v>43841</v>
      </c>
      <c r="U7" s="95" t="s">
        <v>47</v>
      </c>
      <c r="V7" s="95" t="s">
        <v>48</v>
      </c>
      <c r="W7" s="76" t="s">
        <v>49</v>
      </c>
    </row>
    <row r="8" s="102" customFormat="1" ht="50" customHeight="1" spans="1:23">
      <c r="A8" s="118">
        <v>2</v>
      </c>
      <c r="B8" s="118">
        <v>2050701</v>
      </c>
      <c r="C8" s="119" t="s">
        <v>50</v>
      </c>
      <c r="D8" s="126">
        <f t="shared" si="3"/>
        <v>81</v>
      </c>
      <c r="E8" s="126">
        <f t="shared" si="4"/>
        <v>38</v>
      </c>
      <c r="F8" s="127">
        <v>38</v>
      </c>
      <c r="G8" s="127"/>
      <c r="H8" s="128">
        <v>312.5</v>
      </c>
      <c r="I8" s="135">
        <f t="shared" si="5"/>
        <v>43</v>
      </c>
      <c r="J8" s="127">
        <v>43</v>
      </c>
      <c r="K8" s="127"/>
      <c r="L8" s="129">
        <v>625</v>
      </c>
      <c r="M8" s="136">
        <f t="shared" si="6"/>
        <v>38750</v>
      </c>
      <c r="N8" s="137">
        <f t="shared" si="7"/>
        <v>19375</v>
      </c>
      <c r="O8" s="137">
        <f t="shared" si="8"/>
        <v>16469</v>
      </c>
      <c r="P8" s="137">
        <f t="shared" si="9"/>
        <v>291</v>
      </c>
      <c r="Q8" s="145">
        <f t="shared" si="10"/>
        <v>2615</v>
      </c>
      <c r="R8" s="127">
        <v>19375</v>
      </c>
      <c r="S8" s="127">
        <v>11502</v>
      </c>
      <c r="T8" s="126">
        <f t="shared" si="11"/>
        <v>30877</v>
      </c>
      <c r="U8" s="95" t="s">
        <v>47</v>
      </c>
      <c r="V8" s="95" t="s">
        <v>48</v>
      </c>
      <c r="W8" s="76" t="s">
        <v>49</v>
      </c>
    </row>
    <row r="9" s="102" customFormat="1" ht="50" customHeight="1" spans="1:23">
      <c r="A9" s="118"/>
      <c r="B9" s="125">
        <v>2050203</v>
      </c>
      <c r="C9" s="120" t="s">
        <v>51</v>
      </c>
      <c r="D9" s="126">
        <f t="shared" ref="D9:G9" si="12">SUM(D10:D27)</f>
        <v>9902</v>
      </c>
      <c r="E9" s="126">
        <f t="shared" si="12"/>
        <v>208</v>
      </c>
      <c r="F9" s="126">
        <f t="shared" si="12"/>
        <v>208</v>
      </c>
      <c r="G9" s="126">
        <f t="shared" si="12"/>
        <v>0</v>
      </c>
      <c r="H9" s="126"/>
      <c r="I9" s="126">
        <f t="shared" ref="I9:K9" si="13">SUM(I10:I27)</f>
        <v>9694</v>
      </c>
      <c r="J9" s="126">
        <f t="shared" si="13"/>
        <v>9694</v>
      </c>
      <c r="K9" s="126">
        <f t="shared" si="13"/>
        <v>0</v>
      </c>
      <c r="L9" s="126"/>
      <c r="M9" s="126">
        <f t="shared" ref="M9:T9" si="14">SUM(M10:M27)</f>
        <v>6123750</v>
      </c>
      <c r="N9" s="126">
        <f t="shared" si="14"/>
        <v>3061878</v>
      </c>
      <c r="O9" s="126">
        <f t="shared" si="14"/>
        <v>2602593</v>
      </c>
      <c r="P9" s="126">
        <f t="shared" si="14"/>
        <v>45927</v>
      </c>
      <c r="Q9" s="126">
        <f t="shared" si="14"/>
        <v>413352</v>
      </c>
      <c r="R9" s="126">
        <f t="shared" si="14"/>
        <v>3061878</v>
      </c>
      <c r="S9" s="126">
        <f t="shared" si="14"/>
        <v>1406084</v>
      </c>
      <c r="T9" s="126">
        <f t="shared" si="14"/>
        <v>4467962</v>
      </c>
      <c r="U9" s="95"/>
      <c r="V9" s="95"/>
      <c r="W9" s="76"/>
    </row>
    <row r="10" s="101" customFormat="1" ht="50" customHeight="1" spans="1:237">
      <c r="A10" s="118">
        <v>1</v>
      </c>
      <c r="B10" s="118">
        <v>2050203</v>
      </c>
      <c r="C10" s="119" t="s">
        <v>52</v>
      </c>
      <c r="D10" s="126">
        <f t="shared" si="3"/>
        <v>464</v>
      </c>
      <c r="E10" s="126">
        <f t="shared" si="4"/>
        <v>81</v>
      </c>
      <c r="F10" s="129">
        <v>81</v>
      </c>
      <c r="G10" s="129"/>
      <c r="H10" s="128">
        <v>312.5</v>
      </c>
      <c r="I10" s="135">
        <f t="shared" si="5"/>
        <v>383</v>
      </c>
      <c r="J10" s="127">
        <v>383</v>
      </c>
      <c r="K10" s="127"/>
      <c r="L10" s="129">
        <v>625</v>
      </c>
      <c r="M10" s="136">
        <f t="shared" si="6"/>
        <v>264687.5</v>
      </c>
      <c r="N10" s="137">
        <f t="shared" si="7"/>
        <v>132344</v>
      </c>
      <c r="O10" s="137">
        <f t="shared" si="8"/>
        <v>112492</v>
      </c>
      <c r="P10" s="137">
        <f t="shared" si="9"/>
        <v>1985</v>
      </c>
      <c r="Q10" s="145">
        <f t="shared" si="10"/>
        <v>17866.5</v>
      </c>
      <c r="R10" s="127">
        <v>132344</v>
      </c>
      <c r="S10" s="127">
        <v>65888</v>
      </c>
      <c r="T10" s="126">
        <f t="shared" si="11"/>
        <v>198232</v>
      </c>
      <c r="U10" s="95" t="s">
        <v>47</v>
      </c>
      <c r="V10" s="95" t="s">
        <v>48</v>
      </c>
      <c r="W10" s="76" t="s">
        <v>49</v>
      </c>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c r="BV10" s="102"/>
      <c r="BW10" s="102"/>
      <c r="BX10" s="102"/>
      <c r="BY10" s="102"/>
      <c r="BZ10" s="102"/>
      <c r="CA10" s="102"/>
      <c r="CB10" s="102"/>
      <c r="CC10" s="102"/>
      <c r="CD10" s="102"/>
      <c r="CE10" s="102"/>
      <c r="CF10" s="102"/>
      <c r="CG10" s="102"/>
      <c r="CH10" s="102"/>
      <c r="CI10" s="102"/>
      <c r="CJ10" s="102"/>
      <c r="CK10" s="102"/>
      <c r="CL10" s="102"/>
      <c r="CM10" s="102"/>
      <c r="CN10" s="102"/>
      <c r="CO10" s="102"/>
      <c r="CP10" s="102"/>
      <c r="CQ10" s="102"/>
      <c r="CR10" s="102"/>
      <c r="CS10" s="102"/>
      <c r="CT10" s="102"/>
      <c r="CU10" s="102"/>
      <c r="CV10" s="102"/>
      <c r="CW10" s="102"/>
      <c r="CX10" s="102"/>
      <c r="CY10" s="102"/>
      <c r="CZ10" s="102"/>
      <c r="DA10" s="102"/>
      <c r="DB10" s="102"/>
      <c r="DC10" s="102"/>
      <c r="DD10" s="102"/>
      <c r="DE10" s="102"/>
      <c r="DF10" s="102"/>
      <c r="DG10" s="102"/>
      <c r="DH10" s="102"/>
      <c r="DI10" s="102"/>
      <c r="DJ10" s="102"/>
      <c r="DK10" s="102"/>
      <c r="DL10" s="102"/>
      <c r="DM10" s="102"/>
      <c r="DN10" s="102"/>
      <c r="DO10" s="102"/>
      <c r="DP10" s="102"/>
      <c r="DQ10" s="102"/>
      <c r="DR10" s="102"/>
      <c r="DS10" s="102"/>
      <c r="DT10" s="102"/>
      <c r="DU10" s="102"/>
      <c r="DV10" s="102"/>
      <c r="DW10" s="102"/>
      <c r="DX10" s="102"/>
      <c r="DY10" s="102"/>
      <c r="DZ10" s="102"/>
      <c r="EA10" s="102"/>
      <c r="EB10" s="102"/>
      <c r="EC10" s="102"/>
      <c r="ED10" s="102"/>
      <c r="EE10" s="102"/>
      <c r="EF10" s="102"/>
      <c r="EG10" s="102"/>
      <c r="EH10" s="102"/>
      <c r="EI10" s="102"/>
      <c r="EJ10" s="102"/>
      <c r="EK10" s="102"/>
      <c r="EL10" s="102"/>
      <c r="EM10" s="102"/>
      <c r="EN10" s="102"/>
      <c r="EO10" s="102"/>
      <c r="EP10" s="102"/>
      <c r="EQ10" s="102"/>
      <c r="ER10" s="102"/>
      <c r="ES10" s="102"/>
      <c r="ET10" s="102"/>
      <c r="EU10" s="102"/>
      <c r="EV10" s="102"/>
      <c r="EW10" s="102"/>
      <c r="EX10" s="102"/>
      <c r="EY10" s="102"/>
      <c r="EZ10" s="102"/>
      <c r="FA10" s="102"/>
      <c r="FB10" s="102"/>
      <c r="FC10" s="102"/>
      <c r="FD10" s="102"/>
      <c r="FE10" s="102"/>
      <c r="FF10" s="102"/>
      <c r="FG10" s="102"/>
      <c r="FH10" s="102"/>
      <c r="FI10" s="102"/>
      <c r="FJ10" s="102"/>
      <c r="FK10" s="102"/>
      <c r="FL10" s="102"/>
      <c r="FM10" s="102"/>
      <c r="FN10" s="102"/>
      <c r="FO10" s="102"/>
      <c r="FP10" s="102"/>
      <c r="FQ10" s="102"/>
      <c r="FR10" s="102"/>
      <c r="FS10" s="102"/>
      <c r="FT10" s="102"/>
      <c r="FU10" s="102"/>
      <c r="FV10" s="102"/>
      <c r="FW10" s="102"/>
      <c r="FX10" s="102"/>
      <c r="FY10" s="102"/>
      <c r="FZ10" s="102"/>
      <c r="GA10" s="102"/>
      <c r="GB10" s="102"/>
      <c r="GC10" s="102"/>
      <c r="GD10" s="102"/>
      <c r="GE10" s="102"/>
      <c r="GF10" s="102"/>
      <c r="GG10" s="102"/>
      <c r="GH10" s="102"/>
      <c r="GI10" s="102"/>
      <c r="GJ10" s="102"/>
      <c r="GK10" s="102"/>
      <c r="GL10" s="102"/>
      <c r="GM10" s="102"/>
      <c r="GN10" s="102"/>
      <c r="GO10" s="102"/>
      <c r="GP10" s="102"/>
      <c r="GQ10" s="102"/>
      <c r="GR10" s="102"/>
      <c r="GS10" s="102"/>
      <c r="GT10" s="102"/>
      <c r="GU10" s="102"/>
      <c r="GV10" s="102"/>
      <c r="GW10" s="102"/>
      <c r="GX10" s="102"/>
      <c r="GY10" s="102"/>
      <c r="GZ10" s="102"/>
      <c r="HA10" s="102"/>
      <c r="HB10" s="102"/>
      <c r="HC10" s="102"/>
      <c r="HD10" s="102"/>
      <c r="HE10" s="102"/>
      <c r="HF10" s="102"/>
      <c r="HG10" s="102"/>
      <c r="HH10" s="102"/>
      <c r="HI10" s="102"/>
      <c r="HJ10" s="102"/>
      <c r="HK10" s="102"/>
      <c r="HL10" s="102"/>
      <c r="HM10" s="102"/>
      <c r="HN10" s="102"/>
      <c r="HO10" s="102"/>
      <c r="HP10" s="102"/>
      <c r="HQ10" s="102"/>
      <c r="HR10" s="102"/>
      <c r="HS10" s="102"/>
      <c r="HT10" s="102"/>
      <c r="HU10" s="102"/>
      <c r="HV10" s="102"/>
      <c r="HW10" s="102"/>
      <c r="HX10" s="102"/>
      <c r="HY10" s="102"/>
      <c r="HZ10" s="102"/>
      <c r="IA10" s="102"/>
      <c r="IB10" s="102"/>
      <c r="IC10" s="102"/>
    </row>
    <row r="11" s="102" customFormat="1" ht="50" customHeight="1" spans="1:23">
      <c r="A11" s="118">
        <v>2</v>
      </c>
      <c r="B11" s="118">
        <v>2050203</v>
      </c>
      <c r="C11" s="119" t="s">
        <v>53</v>
      </c>
      <c r="D11" s="126">
        <f t="shared" si="3"/>
        <v>1279</v>
      </c>
      <c r="E11" s="126">
        <f t="shared" si="4"/>
        <v>0</v>
      </c>
      <c r="F11" s="129"/>
      <c r="G11" s="129"/>
      <c r="H11" s="128">
        <v>312.5</v>
      </c>
      <c r="I11" s="135">
        <f t="shared" si="5"/>
        <v>1279</v>
      </c>
      <c r="J11" s="127">
        <v>1279</v>
      </c>
      <c r="K11" s="127"/>
      <c r="L11" s="129">
        <v>625</v>
      </c>
      <c r="M11" s="136">
        <f t="shared" si="6"/>
        <v>799375</v>
      </c>
      <c r="N11" s="137">
        <f t="shared" si="7"/>
        <v>399688</v>
      </c>
      <c r="O11" s="137">
        <f t="shared" si="8"/>
        <v>339734</v>
      </c>
      <c r="P11" s="137">
        <f t="shared" si="9"/>
        <v>5995</v>
      </c>
      <c r="Q11" s="145">
        <f t="shared" si="10"/>
        <v>53958</v>
      </c>
      <c r="R11" s="127">
        <v>399688</v>
      </c>
      <c r="S11" s="127">
        <v>181618</v>
      </c>
      <c r="T11" s="126">
        <f t="shared" si="11"/>
        <v>581306</v>
      </c>
      <c r="U11" s="95" t="s">
        <v>47</v>
      </c>
      <c r="V11" s="95" t="s">
        <v>48</v>
      </c>
      <c r="W11" s="76" t="s">
        <v>49</v>
      </c>
    </row>
    <row r="12" s="102" customFormat="1" ht="50" customHeight="1" spans="1:23">
      <c r="A12" s="118">
        <v>3</v>
      </c>
      <c r="B12" s="118">
        <v>2050203</v>
      </c>
      <c r="C12" s="119" t="s">
        <v>54</v>
      </c>
      <c r="D12" s="126">
        <f t="shared" si="3"/>
        <v>684</v>
      </c>
      <c r="E12" s="126">
        <f t="shared" si="4"/>
        <v>12</v>
      </c>
      <c r="F12" s="129">
        <v>12</v>
      </c>
      <c r="G12" s="129"/>
      <c r="H12" s="128">
        <v>312.5</v>
      </c>
      <c r="I12" s="135">
        <f t="shared" si="5"/>
        <v>672</v>
      </c>
      <c r="J12" s="127">
        <v>672</v>
      </c>
      <c r="K12" s="127"/>
      <c r="L12" s="129">
        <v>625</v>
      </c>
      <c r="M12" s="136">
        <f t="shared" si="6"/>
        <v>423750</v>
      </c>
      <c r="N12" s="137">
        <f t="shared" si="7"/>
        <v>211875</v>
      </c>
      <c r="O12" s="137">
        <f t="shared" si="8"/>
        <v>180094</v>
      </c>
      <c r="P12" s="137">
        <f t="shared" si="9"/>
        <v>3178</v>
      </c>
      <c r="Q12" s="145">
        <f t="shared" si="10"/>
        <v>28603</v>
      </c>
      <c r="R12" s="127">
        <v>211875</v>
      </c>
      <c r="S12" s="127">
        <v>97128</v>
      </c>
      <c r="T12" s="126">
        <f t="shared" si="11"/>
        <v>309003</v>
      </c>
      <c r="U12" s="95" t="s">
        <v>47</v>
      </c>
      <c r="V12" s="95" t="s">
        <v>48</v>
      </c>
      <c r="W12" s="76" t="s">
        <v>49</v>
      </c>
    </row>
    <row r="13" s="102" customFormat="1" ht="50" customHeight="1" spans="1:23">
      <c r="A13" s="118">
        <v>4</v>
      </c>
      <c r="B13" s="118">
        <v>2050203</v>
      </c>
      <c r="C13" s="119" t="s">
        <v>55</v>
      </c>
      <c r="D13" s="126">
        <f t="shared" si="3"/>
        <v>681</v>
      </c>
      <c r="E13" s="126">
        <f t="shared" si="4"/>
        <v>36</v>
      </c>
      <c r="F13" s="129">
        <v>36</v>
      </c>
      <c r="G13" s="129"/>
      <c r="H13" s="128">
        <v>312.5</v>
      </c>
      <c r="I13" s="135">
        <f t="shared" si="5"/>
        <v>645</v>
      </c>
      <c r="J13" s="127">
        <v>645</v>
      </c>
      <c r="K13" s="127"/>
      <c r="L13" s="129">
        <v>625</v>
      </c>
      <c r="M13" s="136">
        <f t="shared" si="6"/>
        <v>414375</v>
      </c>
      <c r="N13" s="137">
        <f t="shared" si="7"/>
        <v>207188</v>
      </c>
      <c r="O13" s="137">
        <f t="shared" si="8"/>
        <v>176109</v>
      </c>
      <c r="P13" s="137">
        <f t="shared" si="9"/>
        <v>3108</v>
      </c>
      <c r="Q13" s="145">
        <f t="shared" si="10"/>
        <v>27970</v>
      </c>
      <c r="R13" s="127">
        <v>207188</v>
      </c>
      <c r="S13" s="127">
        <v>96702</v>
      </c>
      <c r="T13" s="126">
        <f t="shared" si="11"/>
        <v>303890</v>
      </c>
      <c r="U13" s="95" t="s">
        <v>47</v>
      </c>
      <c r="V13" s="95" t="s">
        <v>48</v>
      </c>
      <c r="W13" s="76" t="s">
        <v>49</v>
      </c>
    </row>
    <row r="14" s="102" customFormat="1" ht="50" customHeight="1" spans="1:23">
      <c r="A14" s="118">
        <v>5</v>
      </c>
      <c r="B14" s="118">
        <v>2050203</v>
      </c>
      <c r="C14" s="119" t="s">
        <v>56</v>
      </c>
      <c r="D14" s="126">
        <f t="shared" si="3"/>
        <v>1013</v>
      </c>
      <c r="E14" s="126">
        <f t="shared" si="4"/>
        <v>5</v>
      </c>
      <c r="F14" s="129">
        <v>5</v>
      </c>
      <c r="G14" s="129"/>
      <c r="H14" s="128">
        <v>312.5</v>
      </c>
      <c r="I14" s="135">
        <f t="shared" si="5"/>
        <v>1008</v>
      </c>
      <c r="J14" s="127">
        <v>1008</v>
      </c>
      <c r="K14" s="127"/>
      <c r="L14" s="129">
        <v>625</v>
      </c>
      <c r="M14" s="136">
        <f t="shared" si="6"/>
        <v>631562.5</v>
      </c>
      <c r="N14" s="137">
        <f t="shared" si="7"/>
        <v>315781</v>
      </c>
      <c r="O14" s="137">
        <f t="shared" si="8"/>
        <v>268414</v>
      </c>
      <c r="P14" s="137">
        <f t="shared" si="9"/>
        <v>4737</v>
      </c>
      <c r="Q14" s="145">
        <f t="shared" si="10"/>
        <v>42630.5</v>
      </c>
      <c r="R14" s="127">
        <v>315781</v>
      </c>
      <c r="S14" s="127">
        <v>143846</v>
      </c>
      <c r="T14" s="126">
        <f t="shared" si="11"/>
        <v>459627</v>
      </c>
      <c r="U14" s="95" t="s">
        <v>47</v>
      </c>
      <c r="V14" s="95" t="s">
        <v>48</v>
      </c>
      <c r="W14" s="76" t="s">
        <v>49</v>
      </c>
    </row>
    <row r="15" s="102" customFormat="1" ht="50" customHeight="1" spans="1:23">
      <c r="A15" s="118">
        <v>6</v>
      </c>
      <c r="B15" s="118">
        <v>2050203</v>
      </c>
      <c r="C15" s="130" t="s">
        <v>57</v>
      </c>
      <c r="D15" s="126">
        <f t="shared" si="3"/>
        <v>1029</v>
      </c>
      <c r="E15" s="126">
        <f t="shared" si="4"/>
        <v>0</v>
      </c>
      <c r="F15" s="129"/>
      <c r="G15" s="129"/>
      <c r="H15" s="128">
        <v>312.5</v>
      </c>
      <c r="I15" s="135">
        <f t="shared" si="5"/>
        <v>1029</v>
      </c>
      <c r="J15" s="127">
        <v>1029</v>
      </c>
      <c r="K15" s="127"/>
      <c r="L15" s="129">
        <v>625</v>
      </c>
      <c r="M15" s="136">
        <f t="shared" si="6"/>
        <v>643125</v>
      </c>
      <c r="N15" s="137">
        <f t="shared" si="7"/>
        <v>321563</v>
      </c>
      <c r="O15" s="137">
        <f t="shared" si="8"/>
        <v>273328</v>
      </c>
      <c r="P15" s="137">
        <f t="shared" si="9"/>
        <v>4823</v>
      </c>
      <c r="Q15" s="145">
        <f t="shared" si="10"/>
        <v>43411</v>
      </c>
      <c r="R15" s="127">
        <v>321563</v>
      </c>
      <c r="S15" s="127">
        <v>146118</v>
      </c>
      <c r="T15" s="126">
        <f t="shared" si="11"/>
        <v>467681</v>
      </c>
      <c r="U15" s="95" t="s">
        <v>47</v>
      </c>
      <c r="V15" s="95" t="s">
        <v>48</v>
      </c>
      <c r="W15" s="76" t="s">
        <v>49</v>
      </c>
    </row>
    <row r="16" s="102" customFormat="1" ht="50" customHeight="1" spans="1:23">
      <c r="A16" s="118">
        <v>7</v>
      </c>
      <c r="B16" s="118">
        <v>2050203</v>
      </c>
      <c r="C16" s="119" t="s">
        <v>58</v>
      </c>
      <c r="D16" s="126">
        <f t="shared" si="3"/>
        <v>334</v>
      </c>
      <c r="E16" s="126">
        <f t="shared" si="4"/>
        <v>20</v>
      </c>
      <c r="F16" s="129">
        <v>20</v>
      </c>
      <c r="G16" s="129"/>
      <c r="H16" s="128">
        <v>312.5</v>
      </c>
      <c r="I16" s="135">
        <f t="shared" si="5"/>
        <v>314</v>
      </c>
      <c r="J16" s="127">
        <v>314</v>
      </c>
      <c r="K16" s="127"/>
      <c r="L16" s="129">
        <v>625</v>
      </c>
      <c r="M16" s="136">
        <f t="shared" si="6"/>
        <v>202500</v>
      </c>
      <c r="N16" s="137">
        <f t="shared" si="7"/>
        <v>101250</v>
      </c>
      <c r="O16" s="137">
        <f t="shared" si="8"/>
        <v>86063</v>
      </c>
      <c r="P16" s="137">
        <f t="shared" si="9"/>
        <v>1519</v>
      </c>
      <c r="Q16" s="145">
        <f t="shared" si="10"/>
        <v>13668</v>
      </c>
      <c r="R16" s="127">
        <v>101250</v>
      </c>
      <c r="S16" s="127">
        <v>47428</v>
      </c>
      <c r="T16" s="126">
        <f t="shared" si="11"/>
        <v>148678</v>
      </c>
      <c r="U16" s="95" t="s">
        <v>47</v>
      </c>
      <c r="V16" s="95" t="s">
        <v>48</v>
      </c>
      <c r="W16" s="76" t="s">
        <v>49</v>
      </c>
    </row>
    <row r="17" s="102" customFormat="1" ht="50" customHeight="1" spans="1:23">
      <c r="A17" s="118">
        <v>8</v>
      </c>
      <c r="B17" s="118">
        <v>2050203</v>
      </c>
      <c r="C17" s="119" t="s">
        <v>59</v>
      </c>
      <c r="D17" s="126">
        <f t="shared" si="3"/>
        <v>1202</v>
      </c>
      <c r="E17" s="126">
        <f t="shared" si="4"/>
        <v>0</v>
      </c>
      <c r="F17" s="129"/>
      <c r="G17" s="129"/>
      <c r="H17" s="128">
        <v>312.5</v>
      </c>
      <c r="I17" s="135">
        <f t="shared" si="5"/>
        <v>1202</v>
      </c>
      <c r="J17" s="127">
        <v>1202</v>
      </c>
      <c r="K17" s="127"/>
      <c r="L17" s="129">
        <v>625</v>
      </c>
      <c r="M17" s="136">
        <f t="shared" si="6"/>
        <v>751250</v>
      </c>
      <c r="N17" s="137">
        <f t="shared" si="7"/>
        <v>375625</v>
      </c>
      <c r="O17" s="137">
        <f t="shared" si="8"/>
        <v>319281</v>
      </c>
      <c r="P17" s="137">
        <f t="shared" si="9"/>
        <v>5634</v>
      </c>
      <c r="Q17" s="145">
        <f t="shared" si="10"/>
        <v>50710</v>
      </c>
      <c r="R17" s="127">
        <v>375625</v>
      </c>
      <c r="S17" s="127">
        <v>170684</v>
      </c>
      <c r="T17" s="126">
        <f t="shared" si="11"/>
        <v>546309</v>
      </c>
      <c r="U17" s="95" t="s">
        <v>47</v>
      </c>
      <c r="V17" s="95" t="s">
        <v>48</v>
      </c>
      <c r="W17" s="76" t="s">
        <v>49</v>
      </c>
    </row>
    <row r="18" s="102" customFormat="1" ht="50" customHeight="1" spans="1:23">
      <c r="A18" s="118">
        <v>9</v>
      </c>
      <c r="B18" s="118">
        <v>2050203</v>
      </c>
      <c r="C18" s="119" t="s">
        <v>60</v>
      </c>
      <c r="D18" s="126">
        <f t="shared" si="3"/>
        <v>720</v>
      </c>
      <c r="E18" s="126">
        <f t="shared" si="4"/>
        <v>12</v>
      </c>
      <c r="F18" s="129">
        <v>12</v>
      </c>
      <c r="G18" s="129"/>
      <c r="H18" s="128">
        <v>312.5</v>
      </c>
      <c r="I18" s="135">
        <f t="shared" si="5"/>
        <v>708</v>
      </c>
      <c r="J18" s="127">
        <v>708</v>
      </c>
      <c r="K18" s="127"/>
      <c r="L18" s="129">
        <v>625</v>
      </c>
      <c r="M18" s="136">
        <f t="shared" si="6"/>
        <v>446250</v>
      </c>
      <c r="N18" s="137">
        <f t="shared" si="7"/>
        <v>223125</v>
      </c>
      <c r="O18" s="137">
        <f t="shared" si="8"/>
        <v>189656</v>
      </c>
      <c r="P18" s="137">
        <f t="shared" si="9"/>
        <v>3347</v>
      </c>
      <c r="Q18" s="145">
        <f t="shared" si="10"/>
        <v>30122</v>
      </c>
      <c r="R18" s="127">
        <v>223125</v>
      </c>
      <c r="S18" s="127">
        <v>102240</v>
      </c>
      <c r="T18" s="126">
        <f t="shared" si="11"/>
        <v>325365</v>
      </c>
      <c r="U18" s="95" t="s">
        <v>47</v>
      </c>
      <c r="V18" s="95" t="s">
        <v>48</v>
      </c>
      <c r="W18" s="76" t="s">
        <v>49</v>
      </c>
    </row>
    <row r="19" s="102" customFormat="1" ht="50" customHeight="1" spans="1:23">
      <c r="A19" s="118">
        <v>10</v>
      </c>
      <c r="B19" s="118">
        <v>2050203</v>
      </c>
      <c r="C19" s="119" t="s">
        <v>61</v>
      </c>
      <c r="D19" s="126">
        <f t="shared" si="3"/>
        <v>984</v>
      </c>
      <c r="E19" s="126">
        <f t="shared" si="4"/>
        <v>7</v>
      </c>
      <c r="F19" s="129">
        <v>7</v>
      </c>
      <c r="G19" s="129"/>
      <c r="H19" s="128">
        <v>312.5</v>
      </c>
      <c r="I19" s="135">
        <f t="shared" si="5"/>
        <v>977</v>
      </c>
      <c r="J19" s="127">
        <v>977</v>
      </c>
      <c r="K19" s="127"/>
      <c r="L19" s="129">
        <v>625</v>
      </c>
      <c r="M19" s="136">
        <f t="shared" si="6"/>
        <v>612812.5</v>
      </c>
      <c r="N19" s="137">
        <f t="shared" si="7"/>
        <v>306406</v>
      </c>
      <c r="O19" s="137">
        <f t="shared" si="8"/>
        <v>260445</v>
      </c>
      <c r="P19" s="137">
        <f t="shared" si="9"/>
        <v>4596</v>
      </c>
      <c r="Q19" s="145">
        <f t="shared" si="10"/>
        <v>41365.5</v>
      </c>
      <c r="R19" s="127">
        <v>306406</v>
      </c>
      <c r="S19" s="127">
        <v>139728</v>
      </c>
      <c r="T19" s="126">
        <f t="shared" si="11"/>
        <v>446134</v>
      </c>
      <c r="U19" s="95" t="s">
        <v>47</v>
      </c>
      <c r="V19" s="95" t="s">
        <v>48</v>
      </c>
      <c r="W19" s="76" t="s">
        <v>49</v>
      </c>
    </row>
    <row r="20" s="102" customFormat="1" ht="50" customHeight="1" spans="1:23">
      <c r="A20" s="118">
        <v>11</v>
      </c>
      <c r="B20" s="118">
        <v>2050203</v>
      </c>
      <c r="C20" s="119" t="s">
        <v>62</v>
      </c>
      <c r="D20" s="126">
        <f t="shared" si="3"/>
        <v>175</v>
      </c>
      <c r="E20" s="126">
        <f t="shared" si="4"/>
        <v>5</v>
      </c>
      <c r="F20" s="129">
        <v>5</v>
      </c>
      <c r="G20" s="129"/>
      <c r="H20" s="128">
        <v>312.5</v>
      </c>
      <c r="I20" s="135">
        <f t="shared" si="5"/>
        <v>170</v>
      </c>
      <c r="J20" s="127">
        <v>170</v>
      </c>
      <c r="K20" s="127"/>
      <c r="L20" s="129">
        <v>625</v>
      </c>
      <c r="M20" s="136">
        <f t="shared" si="6"/>
        <v>107812.5</v>
      </c>
      <c r="N20" s="137">
        <f t="shared" si="7"/>
        <v>53906</v>
      </c>
      <c r="O20" s="137">
        <f t="shared" si="8"/>
        <v>45820</v>
      </c>
      <c r="P20" s="137">
        <f t="shared" si="9"/>
        <v>809</v>
      </c>
      <c r="Q20" s="145">
        <f t="shared" si="10"/>
        <v>7277.5</v>
      </c>
      <c r="R20" s="127">
        <v>53906</v>
      </c>
      <c r="S20" s="127">
        <v>24850</v>
      </c>
      <c r="T20" s="126">
        <f t="shared" si="11"/>
        <v>78756</v>
      </c>
      <c r="U20" s="95" t="s">
        <v>47</v>
      </c>
      <c r="V20" s="95" t="s">
        <v>48</v>
      </c>
      <c r="W20" s="76" t="s">
        <v>49</v>
      </c>
    </row>
    <row r="21" s="102" customFormat="1" ht="50" customHeight="1" spans="1:23">
      <c r="A21" s="118">
        <v>12</v>
      </c>
      <c r="B21" s="118">
        <v>2050203</v>
      </c>
      <c r="C21" s="119" t="s">
        <v>63</v>
      </c>
      <c r="D21" s="126">
        <f t="shared" si="3"/>
        <v>508</v>
      </c>
      <c r="E21" s="126">
        <f t="shared" si="4"/>
        <v>6</v>
      </c>
      <c r="F21" s="129">
        <v>6</v>
      </c>
      <c r="G21" s="129"/>
      <c r="H21" s="128">
        <v>312.5</v>
      </c>
      <c r="I21" s="135">
        <f t="shared" si="5"/>
        <v>502</v>
      </c>
      <c r="J21" s="127">
        <v>502</v>
      </c>
      <c r="K21" s="127"/>
      <c r="L21" s="129">
        <v>625</v>
      </c>
      <c r="M21" s="136">
        <f t="shared" si="6"/>
        <v>315625</v>
      </c>
      <c r="N21" s="137">
        <f t="shared" si="7"/>
        <v>157813</v>
      </c>
      <c r="O21" s="137">
        <f t="shared" si="8"/>
        <v>134141</v>
      </c>
      <c r="P21" s="137">
        <f t="shared" si="9"/>
        <v>2367</v>
      </c>
      <c r="Q21" s="145">
        <f t="shared" si="10"/>
        <v>21304</v>
      </c>
      <c r="R21" s="127">
        <v>157813</v>
      </c>
      <c r="S21" s="127">
        <v>72136</v>
      </c>
      <c r="T21" s="126">
        <f t="shared" si="11"/>
        <v>229949</v>
      </c>
      <c r="U21" s="95" t="s">
        <v>47</v>
      </c>
      <c r="V21" s="95" t="s">
        <v>48</v>
      </c>
      <c r="W21" s="76" t="s">
        <v>49</v>
      </c>
    </row>
    <row r="22" s="102" customFormat="1" ht="50" customHeight="1" spans="1:23">
      <c r="A22" s="118">
        <v>13</v>
      </c>
      <c r="B22" s="118">
        <v>2050203</v>
      </c>
      <c r="C22" s="119" t="s">
        <v>64</v>
      </c>
      <c r="D22" s="126">
        <f t="shared" si="3"/>
        <v>214</v>
      </c>
      <c r="E22" s="126">
        <f t="shared" si="4"/>
        <v>15</v>
      </c>
      <c r="F22" s="129">
        <v>15</v>
      </c>
      <c r="G22" s="129"/>
      <c r="H22" s="128">
        <v>312.5</v>
      </c>
      <c r="I22" s="135">
        <f t="shared" si="5"/>
        <v>199</v>
      </c>
      <c r="J22" s="127">
        <v>199</v>
      </c>
      <c r="K22" s="127"/>
      <c r="L22" s="129">
        <v>625</v>
      </c>
      <c r="M22" s="136">
        <f t="shared" si="6"/>
        <v>129062.5</v>
      </c>
      <c r="N22" s="137">
        <f t="shared" si="7"/>
        <v>64531</v>
      </c>
      <c r="O22" s="137">
        <f t="shared" si="8"/>
        <v>54852</v>
      </c>
      <c r="P22" s="137">
        <f t="shared" si="9"/>
        <v>968</v>
      </c>
      <c r="Q22" s="145">
        <f t="shared" si="10"/>
        <v>8711.5</v>
      </c>
      <c r="R22" s="127">
        <v>64531</v>
      </c>
      <c r="S22" s="127">
        <v>30388</v>
      </c>
      <c r="T22" s="126">
        <f t="shared" si="11"/>
        <v>94919</v>
      </c>
      <c r="U22" s="95" t="s">
        <v>47</v>
      </c>
      <c r="V22" s="95" t="s">
        <v>48</v>
      </c>
      <c r="W22" s="76" t="s">
        <v>49</v>
      </c>
    </row>
    <row r="23" s="102" customFormat="1" ht="50" customHeight="1" spans="1:23">
      <c r="A23" s="118">
        <v>14</v>
      </c>
      <c r="B23" s="118">
        <v>2050203</v>
      </c>
      <c r="C23" s="119" t="s">
        <v>65</v>
      </c>
      <c r="D23" s="126">
        <f t="shared" si="3"/>
        <v>426</v>
      </c>
      <c r="E23" s="126">
        <f t="shared" si="4"/>
        <v>2</v>
      </c>
      <c r="F23" s="129">
        <v>2</v>
      </c>
      <c r="G23" s="129"/>
      <c r="H23" s="128">
        <v>312.5</v>
      </c>
      <c r="I23" s="135">
        <f t="shared" si="5"/>
        <v>424</v>
      </c>
      <c r="J23" s="127">
        <v>424</v>
      </c>
      <c r="K23" s="127"/>
      <c r="L23" s="129">
        <v>625</v>
      </c>
      <c r="M23" s="136">
        <f t="shared" si="6"/>
        <v>265625</v>
      </c>
      <c r="N23" s="137">
        <f t="shared" si="7"/>
        <v>132813</v>
      </c>
      <c r="O23" s="137">
        <f t="shared" si="8"/>
        <v>112891</v>
      </c>
      <c r="P23" s="137">
        <f t="shared" si="9"/>
        <v>1992</v>
      </c>
      <c r="Q23" s="145">
        <f t="shared" si="10"/>
        <v>17929</v>
      </c>
      <c r="R23" s="127">
        <v>132813</v>
      </c>
      <c r="S23" s="127">
        <v>60492</v>
      </c>
      <c r="T23" s="126">
        <f t="shared" si="11"/>
        <v>193305</v>
      </c>
      <c r="U23" s="95" t="s">
        <v>47</v>
      </c>
      <c r="V23" s="95" t="s">
        <v>48</v>
      </c>
      <c r="W23" s="76" t="s">
        <v>49</v>
      </c>
    </row>
    <row r="24" s="102" customFormat="1" ht="50" customHeight="1" spans="1:23">
      <c r="A24" s="118">
        <v>15</v>
      </c>
      <c r="B24" s="118">
        <v>2050203</v>
      </c>
      <c r="C24" s="119" t="s">
        <v>66</v>
      </c>
      <c r="D24" s="126">
        <f t="shared" si="3"/>
        <v>31</v>
      </c>
      <c r="E24" s="126">
        <f t="shared" si="4"/>
        <v>0</v>
      </c>
      <c r="F24" s="129"/>
      <c r="G24" s="129"/>
      <c r="H24" s="128">
        <v>312.5</v>
      </c>
      <c r="I24" s="135">
        <f t="shared" si="5"/>
        <v>31</v>
      </c>
      <c r="J24" s="127">
        <v>31</v>
      </c>
      <c r="K24" s="127"/>
      <c r="L24" s="129">
        <v>625</v>
      </c>
      <c r="M24" s="136">
        <f t="shared" si="6"/>
        <v>19375</v>
      </c>
      <c r="N24" s="137">
        <f t="shared" si="7"/>
        <v>9688</v>
      </c>
      <c r="O24" s="137">
        <f t="shared" si="8"/>
        <v>8234</v>
      </c>
      <c r="P24" s="137">
        <f t="shared" si="9"/>
        <v>145</v>
      </c>
      <c r="Q24" s="145">
        <f t="shared" si="10"/>
        <v>1308</v>
      </c>
      <c r="R24" s="127">
        <v>9688</v>
      </c>
      <c r="S24" s="127">
        <v>4402</v>
      </c>
      <c r="T24" s="126">
        <f t="shared" si="11"/>
        <v>14090</v>
      </c>
      <c r="U24" s="95" t="s">
        <v>47</v>
      </c>
      <c r="V24" s="95" t="s">
        <v>48</v>
      </c>
      <c r="W24" s="76" t="s">
        <v>49</v>
      </c>
    </row>
    <row r="25" s="102" customFormat="1" ht="50" customHeight="1" spans="1:23">
      <c r="A25" s="118">
        <v>16</v>
      </c>
      <c r="B25" s="118">
        <v>2050203</v>
      </c>
      <c r="C25" s="119" t="s">
        <v>67</v>
      </c>
      <c r="D25" s="126">
        <f t="shared" si="3"/>
        <v>85</v>
      </c>
      <c r="E25" s="126">
        <f t="shared" si="4"/>
        <v>0</v>
      </c>
      <c r="F25" s="129"/>
      <c r="G25" s="129"/>
      <c r="H25" s="128">
        <v>312.5</v>
      </c>
      <c r="I25" s="135">
        <f t="shared" si="5"/>
        <v>85</v>
      </c>
      <c r="J25" s="127">
        <v>85</v>
      </c>
      <c r="K25" s="127"/>
      <c r="L25" s="129">
        <v>625</v>
      </c>
      <c r="M25" s="136">
        <f t="shared" si="6"/>
        <v>53125</v>
      </c>
      <c r="N25" s="137">
        <f t="shared" si="7"/>
        <v>26563</v>
      </c>
      <c r="O25" s="137">
        <f t="shared" si="8"/>
        <v>22578</v>
      </c>
      <c r="P25" s="137">
        <f t="shared" si="9"/>
        <v>398</v>
      </c>
      <c r="Q25" s="145">
        <f t="shared" si="10"/>
        <v>3586</v>
      </c>
      <c r="R25" s="127">
        <v>26563</v>
      </c>
      <c r="S25" s="127">
        <v>12070</v>
      </c>
      <c r="T25" s="126">
        <f t="shared" si="11"/>
        <v>38633</v>
      </c>
      <c r="U25" s="95" t="s">
        <v>47</v>
      </c>
      <c r="V25" s="95" t="s">
        <v>48</v>
      </c>
      <c r="W25" s="76" t="s">
        <v>49</v>
      </c>
    </row>
    <row r="26" s="102" customFormat="1" ht="50" customHeight="1" spans="1:23">
      <c r="A26" s="118">
        <v>17</v>
      </c>
      <c r="B26" s="118">
        <v>2050203</v>
      </c>
      <c r="C26" s="119" t="s">
        <v>68</v>
      </c>
      <c r="D26" s="126">
        <f t="shared" si="3"/>
        <v>10</v>
      </c>
      <c r="E26" s="126">
        <f t="shared" si="4"/>
        <v>2</v>
      </c>
      <c r="F26" s="129">
        <v>2</v>
      </c>
      <c r="G26" s="129"/>
      <c r="H26" s="128">
        <v>312.5</v>
      </c>
      <c r="I26" s="135">
        <f t="shared" si="5"/>
        <v>8</v>
      </c>
      <c r="J26" s="127">
        <v>8</v>
      </c>
      <c r="K26" s="127"/>
      <c r="L26" s="129">
        <v>625</v>
      </c>
      <c r="M26" s="136">
        <f t="shared" si="6"/>
        <v>5625</v>
      </c>
      <c r="N26" s="137">
        <f t="shared" si="7"/>
        <v>2813</v>
      </c>
      <c r="O26" s="137">
        <f t="shared" si="8"/>
        <v>2391</v>
      </c>
      <c r="P26" s="137">
        <f t="shared" si="9"/>
        <v>42</v>
      </c>
      <c r="Q26" s="145">
        <f t="shared" si="10"/>
        <v>379</v>
      </c>
      <c r="R26" s="127">
        <v>2813</v>
      </c>
      <c r="S26" s="127">
        <v>1420</v>
      </c>
      <c r="T26" s="126">
        <f t="shared" si="11"/>
        <v>4233</v>
      </c>
      <c r="U26" s="95" t="s">
        <v>47</v>
      </c>
      <c r="V26" s="95" t="s">
        <v>48</v>
      </c>
      <c r="W26" s="76" t="s">
        <v>49</v>
      </c>
    </row>
    <row r="27" s="102" customFormat="1" ht="50" customHeight="1" spans="1:23">
      <c r="A27" s="118">
        <v>18</v>
      </c>
      <c r="B27" s="118">
        <v>2050203</v>
      </c>
      <c r="C27" s="119" t="s">
        <v>69</v>
      </c>
      <c r="D27" s="126">
        <f t="shared" si="3"/>
        <v>63</v>
      </c>
      <c r="E27" s="126">
        <f t="shared" si="4"/>
        <v>5</v>
      </c>
      <c r="F27" s="129">
        <v>5</v>
      </c>
      <c r="G27" s="129"/>
      <c r="H27" s="128">
        <v>312.5</v>
      </c>
      <c r="I27" s="135">
        <f t="shared" si="5"/>
        <v>58</v>
      </c>
      <c r="J27" s="127">
        <v>58</v>
      </c>
      <c r="K27" s="127"/>
      <c r="L27" s="129">
        <v>625</v>
      </c>
      <c r="M27" s="136">
        <f t="shared" si="6"/>
        <v>37812.5</v>
      </c>
      <c r="N27" s="137">
        <f t="shared" si="7"/>
        <v>18906</v>
      </c>
      <c r="O27" s="137">
        <f t="shared" si="8"/>
        <v>16070</v>
      </c>
      <c r="P27" s="137">
        <f t="shared" si="9"/>
        <v>284</v>
      </c>
      <c r="Q27" s="145">
        <f t="shared" si="10"/>
        <v>2552.5</v>
      </c>
      <c r="R27" s="127">
        <v>18906</v>
      </c>
      <c r="S27" s="127">
        <v>8946</v>
      </c>
      <c r="T27" s="126">
        <f t="shared" si="11"/>
        <v>27852</v>
      </c>
      <c r="U27" s="95" t="s">
        <v>47</v>
      </c>
      <c r="V27" s="95" t="s">
        <v>48</v>
      </c>
      <c r="W27" s="76" t="s">
        <v>49</v>
      </c>
    </row>
    <row r="28" s="101" customFormat="1" ht="50" customHeight="1" spans="1:256">
      <c r="A28" s="73"/>
      <c r="B28" s="73">
        <v>2050202</v>
      </c>
      <c r="C28" s="69" t="s">
        <v>70</v>
      </c>
      <c r="D28" s="131">
        <f t="shared" ref="D28:G28" si="15">SUM(D29:D48)</f>
        <v>13271</v>
      </c>
      <c r="E28" s="131">
        <f t="shared" si="4"/>
        <v>945</v>
      </c>
      <c r="F28" s="131">
        <f t="shared" si="15"/>
        <v>945</v>
      </c>
      <c r="G28" s="131">
        <f t="shared" si="15"/>
        <v>0</v>
      </c>
      <c r="H28" s="131"/>
      <c r="I28" s="138">
        <f t="shared" si="5"/>
        <v>12326</v>
      </c>
      <c r="J28" s="131">
        <f t="shared" ref="J28:T28" si="16">SUM(J29:J48)</f>
        <v>12326</v>
      </c>
      <c r="K28" s="131">
        <f t="shared" si="16"/>
        <v>0</v>
      </c>
      <c r="L28" s="131"/>
      <c r="M28" s="131">
        <f t="shared" si="16"/>
        <v>6399250</v>
      </c>
      <c r="N28" s="131">
        <f t="shared" si="16"/>
        <v>3199625</v>
      </c>
      <c r="O28" s="131">
        <f t="shared" si="16"/>
        <v>2719685</v>
      </c>
      <c r="P28" s="131">
        <f t="shared" si="16"/>
        <v>47997</v>
      </c>
      <c r="Q28" s="131">
        <f t="shared" si="16"/>
        <v>431943</v>
      </c>
      <c r="R28" s="131">
        <f t="shared" si="16"/>
        <v>3199625</v>
      </c>
      <c r="S28" s="131">
        <f t="shared" si="16"/>
        <v>1897895</v>
      </c>
      <c r="T28" s="131">
        <f t="shared" si="16"/>
        <v>5097520</v>
      </c>
      <c r="U28" s="146"/>
      <c r="V28" s="146"/>
      <c r="W28" s="76"/>
      <c r="ID28" s="108"/>
      <c r="IE28" s="108"/>
      <c r="IF28" s="108"/>
      <c r="IG28" s="108"/>
      <c r="IH28" s="108"/>
      <c r="II28" s="108"/>
      <c r="IJ28" s="108"/>
      <c r="IK28" s="108"/>
      <c r="IL28" s="108"/>
      <c r="IM28" s="108"/>
      <c r="IN28" s="108"/>
      <c r="IO28" s="108"/>
      <c r="IP28" s="108"/>
      <c r="IQ28" s="108"/>
      <c r="IR28" s="108"/>
      <c r="IS28" s="108"/>
      <c r="IT28" s="108"/>
      <c r="IU28" s="108"/>
      <c r="IV28" s="108"/>
    </row>
    <row r="29" s="103" customFormat="1" ht="50" customHeight="1" spans="1:23">
      <c r="A29" s="118">
        <v>1</v>
      </c>
      <c r="B29" s="118">
        <v>2050202</v>
      </c>
      <c r="C29" s="119" t="s">
        <v>71</v>
      </c>
      <c r="D29" s="126">
        <f t="shared" ref="D29:D48" si="17">E29+I29</f>
        <v>46</v>
      </c>
      <c r="E29" s="126">
        <f t="shared" si="4"/>
        <v>46</v>
      </c>
      <c r="F29" s="129">
        <v>46</v>
      </c>
      <c r="G29" s="129"/>
      <c r="H29" s="129">
        <v>250</v>
      </c>
      <c r="I29" s="135">
        <f t="shared" si="5"/>
        <v>0</v>
      </c>
      <c r="J29" s="127"/>
      <c r="K29" s="127"/>
      <c r="L29" s="129">
        <v>500</v>
      </c>
      <c r="M29" s="136">
        <f t="shared" ref="M29:M48" si="18">E29*H29+I29*L29</f>
        <v>11500</v>
      </c>
      <c r="N29" s="137">
        <f t="shared" ref="N29:N48" si="19">ROUND(M29*50%,0)</f>
        <v>5750</v>
      </c>
      <c r="O29" s="137">
        <f t="shared" ref="O29:O48" si="20">ROUND(M29*42.5%,0)</f>
        <v>4888</v>
      </c>
      <c r="P29" s="137">
        <f t="shared" ref="P29:P48" si="21">ROUND(M29*0.75%,0)</f>
        <v>86</v>
      </c>
      <c r="Q29" s="145">
        <f t="shared" ref="Q29:Q48" si="22">M29-N29-O29-P29</f>
        <v>776</v>
      </c>
      <c r="R29" s="127">
        <v>5750</v>
      </c>
      <c r="S29" s="127">
        <v>6578</v>
      </c>
      <c r="T29" s="126">
        <f t="shared" ref="T29:T48" si="23">R29+S29</f>
        <v>12328</v>
      </c>
      <c r="U29" s="95" t="s">
        <v>47</v>
      </c>
      <c r="V29" s="95" t="s">
        <v>48</v>
      </c>
      <c r="W29" s="76" t="s">
        <v>49</v>
      </c>
    </row>
    <row r="30" s="102" customFormat="1" ht="50" customHeight="1" spans="1:23">
      <c r="A30" s="118">
        <v>2</v>
      </c>
      <c r="B30" s="118">
        <v>2050202</v>
      </c>
      <c r="C30" s="119" t="s">
        <v>72</v>
      </c>
      <c r="D30" s="126">
        <f t="shared" si="17"/>
        <v>47</v>
      </c>
      <c r="E30" s="126">
        <f t="shared" si="4"/>
        <v>47</v>
      </c>
      <c r="F30" s="129">
        <v>47</v>
      </c>
      <c r="G30" s="129"/>
      <c r="H30" s="129">
        <v>250</v>
      </c>
      <c r="I30" s="135">
        <f t="shared" si="5"/>
        <v>0</v>
      </c>
      <c r="J30" s="127"/>
      <c r="K30" s="127"/>
      <c r="L30" s="129">
        <v>500</v>
      </c>
      <c r="M30" s="136">
        <f t="shared" si="18"/>
        <v>11750</v>
      </c>
      <c r="N30" s="137">
        <f t="shared" si="19"/>
        <v>5875</v>
      </c>
      <c r="O30" s="137">
        <f t="shared" si="20"/>
        <v>4994</v>
      </c>
      <c r="P30" s="137">
        <f t="shared" si="21"/>
        <v>88</v>
      </c>
      <c r="Q30" s="145">
        <f t="shared" si="22"/>
        <v>793</v>
      </c>
      <c r="R30" s="127">
        <v>5875</v>
      </c>
      <c r="S30" s="127">
        <v>6721</v>
      </c>
      <c r="T30" s="126">
        <f t="shared" si="23"/>
        <v>12596</v>
      </c>
      <c r="U30" s="95" t="s">
        <v>47</v>
      </c>
      <c r="V30" s="95" t="s">
        <v>48</v>
      </c>
      <c r="W30" s="76" t="s">
        <v>49</v>
      </c>
    </row>
    <row r="31" s="102" customFormat="1" ht="50" customHeight="1" spans="1:23">
      <c r="A31" s="118">
        <v>3</v>
      </c>
      <c r="B31" s="118">
        <v>2050202</v>
      </c>
      <c r="C31" s="119" t="s">
        <v>73</v>
      </c>
      <c r="D31" s="126">
        <f t="shared" si="17"/>
        <v>445</v>
      </c>
      <c r="E31" s="126">
        <f t="shared" si="4"/>
        <v>123</v>
      </c>
      <c r="F31" s="129">
        <v>123</v>
      </c>
      <c r="G31" s="129"/>
      <c r="H31" s="129">
        <v>250</v>
      </c>
      <c r="I31" s="135">
        <f t="shared" si="5"/>
        <v>322</v>
      </c>
      <c r="J31" s="127">
        <v>322</v>
      </c>
      <c r="K31" s="127"/>
      <c r="L31" s="129">
        <v>500</v>
      </c>
      <c r="M31" s="136">
        <f t="shared" si="18"/>
        <v>191750</v>
      </c>
      <c r="N31" s="137">
        <f t="shared" si="19"/>
        <v>95875</v>
      </c>
      <c r="O31" s="137">
        <f t="shared" si="20"/>
        <v>81494</v>
      </c>
      <c r="P31" s="137">
        <f t="shared" si="21"/>
        <v>1438</v>
      </c>
      <c r="Q31" s="145">
        <f t="shared" si="22"/>
        <v>12943</v>
      </c>
      <c r="R31" s="127">
        <v>95875</v>
      </c>
      <c r="S31" s="127">
        <v>63635</v>
      </c>
      <c r="T31" s="126">
        <f t="shared" si="23"/>
        <v>159510</v>
      </c>
      <c r="U31" s="95" t="s">
        <v>47</v>
      </c>
      <c r="V31" s="95" t="s">
        <v>48</v>
      </c>
      <c r="W31" s="76" t="s">
        <v>49</v>
      </c>
    </row>
    <row r="32" s="102" customFormat="1" ht="50" customHeight="1" spans="1:23">
      <c r="A32" s="118">
        <v>4</v>
      </c>
      <c r="B32" s="118">
        <v>2050202</v>
      </c>
      <c r="C32" s="119" t="s">
        <v>74</v>
      </c>
      <c r="D32" s="126">
        <f t="shared" si="17"/>
        <v>97</v>
      </c>
      <c r="E32" s="126">
        <f t="shared" si="4"/>
        <v>97</v>
      </c>
      <c r="F32" s="129">
        <v>97</v>
      </c>
      <c r="G32" s="129"/>
      <c r="H32" s="129">
        <v>250</v>
      </c>
      <c r="I32" s="135">
        <f t="shared" si="5"/>
        <v>0</v>
      </c>
      <c r="J32" s="127"/>
      <c r="K32" s="127"/>
      <c r="L32" s="129">
        <v>500</v>
      </c>
      <c r="M32" s="136">
        <f t="shared" si="18"/>
        <v>24250</v>
      </c>
      <c r="N32" s="137">
        <f t="shared" si="19"/>
        <v>12125</v>
      </c>
      <c r="O32" s="137">
        <f t="shared" si="20"/>
        <v>10306</v>
      </c>
      <c r="P32" s="137">
        <f t="shared" si="21"/>
        <v>182</v>
      </c>
      <c r="Q32" s="145">
        <f t="shared" si="22"/>
        <v>1637</v>
      </c>
      <c r="R32" s="127">
        <v>12125</v>
      </c>
      <c r="S32" s="127">
        <v>13871</v>
      </c>
      <c r="T32" s="126">
        <f t="shared" si="23"/>
        <v>25996</v>
      </c>
      <c r="U32" s="95" t="s">
        <v>47</v>
      </c>
      <c r="V32" s="95" t="s">
        <v>48</v>
      </c>
      <c r="W32" s="76" t="s">
        <v>49</v>
      </c>
    </row>
    <row r="33" s="102" customFormat="1" ht="50" customHeight="1" spans="1:23">
      <c r="A33" s="118">
        <v>5</v>
      </c>
      <c r="B33" s="118">
        <v>2050202</v>
      </c>
      <c r="C33" s="119" t="s">
        <v>75</v>
      </c>
      <c r="D33" s="126">
        <f t="shared" si="17"/>
        <v>38</v>
      </c>
      <c r="E33" s="126">
        <f t="shared" si="4"/>
        <v>38</v>
      </c>
      <c r="F33" s="129">
        <v>38</v>
      </c>
      <c r="G33" s="129"/>
      <c r="H33" s="129">
        <v>250</v>
      </c>
      <c r="I33" s="135">
        <f t="shared" si="5"/>
        <v>0</v>
      </c>
      <c r="J33" s="127"/>
      <c r="K33" s="127"/>
      <c r="L33" s="129">
        <v>500</v>
      </c>
      <c r="M33" s="136">
        <f t="shared" si="18"/>
        <v>9500</v>
      </c>
      <c r="N33" s="137">
        <f t="shared" si="19"/>
        <v>4750</v>
      </c>
      <c r="O33" s="137">
        <f t="shared" si="20"/>
        <v>4038</v>
      </c>
      <c r="P33" s="137">
        <f t="shared" si="21"/>
        <v>71</v>
      </c>
      <c r="Q33" s="145">
        <f t="shared" si="22"/>
        <v>641</v>
      </c>
      <c r="R33" s="127">
        <v>4750</v>
      </c>
      <c r="S33" s="127">
        <v>5434</v>
      </c>
      <c r="T33" s="126">
        <f t="shared" si="23"/>
        <v>10184</v>
      </c>
      <c r="U33" s="95" t="s">
        <v>47</v>
      </c>
      <c r="V33" s="95" t="s">
        <v>48</v>
      </c>
      <c r="W33" s="76" t="s">
        <v>49</v>
      </c>
    </row>
    <row r="34" s="102" customFormat="1" ht="50" customHeight="1" spans="1:23">
      <c r="A34" s="118">
        <v>6</v>
      </c>
      <c r="B34" s="118">
        <v>2050202</v>
      </c>
      <c r="C34" s="119" t="s">
        <v>76</v>
      </c>
      <c r="D34" s="126">
        <f t="shared" si="17"/>
        <v>2199</v>
      </c>
      <c r="E34" s="126">
        <f t="shared" si="4"/>
        <v>18</v>
      </c>
      <c r="F34" s="129">
        <v>18</v>
      </c>
      <c r="G34" s="129"/>
      <c r="H34" s="129">
        <v>250</v>
      </c>
      <c r="I34" s="135">
        <f t="shared" si="5"/>
        <v>2181</v>
      </c>
      <c r="J34" s="127">
        <v>2181</v>
      </c>
      <c r="K34" s="127"/>
      <c r="L34" s="129">
        <v>500</v>
      </c>
      <c r="M34" s="136">
        <f t="shared" si="18"/>
        <v>1095000</v>
      </c>
      <c r="N34" s="137">
        <f t="shared" si="19"/>
        <v>547500</v>
      </c>
      <c r="O34" s="137">
        <f t="shared" si="20"/>
        <v>465375</v>
      </c>
      <c r="P34" s="137">
        <f t="shared" si="21"/>
        <v>8213</v>
      </c>
      <c r="Q34" s="145">
        <f t="shared" si="22"/>
        <v>73912</v>
      </c>
      <c r="R34" s="127">
        <v>547500</v>
      </c>
      <c r="S34" s="127">
        <v>314457</v>
      </c>
      <c r="T34" s="126">
        <f t="shared" si="23"/>
        <v>861957</v>
      </c>
      <c r="U34" s="95" t="s">
        <v>47</v>
      </c>
      <c r="V34" s="95" t="s">
        <v>48</v>
      </c>
      <c r="W34" s="76" t="s">
        <v>49</v>
      </c>
    </row>
    <row r="35" s="102" customFormat="1" ht="50" customHeight="1" spans="1:23">
      <c r="A35" s="118">
        <v>7</v>
      </c>
      <c r="B35" s="118">
        <v>2050202</v>
      </c>
      <c r="C35" s="119" t="s">
        <v>77</v>
      </c>
      <c r="D35" s="126">
        <f t="shared" si="17"/>
        <v>2247</v>
      </c>
      <c r="E35" s="126">
        <f t="shared" si="4"/>
        <v>35</v>
      </c>
      <c r="F35" s="129">
        <v>35</v>
      </c>
      <c r="G35" s="129"/>
      <c r="H35" s="129">
        <v>250</v>
      </c>
      <c r="I35" s="135">
        <f t="shared" si="5"/>
        <v>2212</v>
      </c>
      <c r="J35" s="127">
        <v>2212</v>
      </c>
      <c r="K35" s="127"/>
      <c r="L35" s="129">
        <v>500</v>
      </c>
      <c r="M35" s="136">
        <f t="shared" si="18"/>
        <v>1114750</v>
      </c>
      <c r="N35" s="137">
        <f t="shared" si="19"/>
        <v>557375</v>
      </c>
      <c r="O35" s="137">
        <f t="shared" si="20"/>
        <v>473769</v>
      </c>
      <c r="P35" s="137">
        <f t="shared" si="21"/>
        <v>8361</v>
      </c>
      <c r="Q35" s="145">
        <f t="shared" si="22"/>
        <v>75245</v>
      </c>
      <c r="R35" s="127">
        <v>557375</v>
      </c>
      <c r="S35" s="127">
        <v>321463</v>
      </c>
      <c r="T35" s="126">
        <f t="shared" si="23"/>
        <v>878838</v>
      </c>
      <c r="U35" s="95" t="s">
        <v>47</v>
      </c>
      <c r="V35" s="95" t="s">
        <v>48</v>
      </c>
      <c r="W35" s="76" t="s">
        <v>49</v>
      </c>
    </row>
    <row r="36" s="102" customFormat="1" ht="50" customHeight="1" spans="1:23">
      <c r="A36" s="118">
        <v>8</v>
      </c>
      <c r="B36" s="118">
        <v>2050202</v>
      </c>
      <c r="C36" s="119" t="s">
        <v>78</v>
      </c>
      <c r="D36" s="126">
        <f t="shared" si="17"/>
        <v>258</v>
      </c>
      <c r="E36" s="126">
        <f t="shared" si="4"/>
        <v>0</v>
      </c>
      <c r="F36" s="129"/>
      <c r="G36" s="129"/>
      <c r="H36" s="129">
        <v>250</v>
      </c>
      <c r="I36" s="135">
        <f t="shared" si="5"/>
        <v>258</v>
      </c>
      <c r="J36" s="127">
        <v>258</v>
      </c>
      <c r="K36" s="127"/>
      <c r="L36" s="129">
        <v>500</v>
      </c>
      <c r="M36" s="136">
        <f t="shared" si="18"/>
        <v>129000</v>
      </c>
      <c r="N36" s="137">
        <f t="shared" si="19"/>
        <v>64500</v>
      </c>
      <c r="O36" s="137">
        <f t="shared" si="20"/>
        <v>54825</v>
      </c>
      <c r="P36" s="137">
        <f t="shared" si="21"/>
        <v>968</v>
      </c>
      <c r="Q36" s="145">
        <f t="shared" si="22"/>
        <v>8707</v>
      </c>
      <c r="R36" s="127">
        <v>64500</v>
      </c>
      <c r="S36" s="127">
        <v>36894</v>
      </c>
      <c r="T36" s="126">
        <f t="shared" si="23"/>
        <v>101394</v>
      </c>
      <c r="U36" s="95" t="s">
        <v>47</v>
      </c>
      <c r="V36" s="95" t="s">
        <v>48</v>
      </c>
      <c r="W36" s="76" t="s">
        <v>49</v>
      </c>
    </row>
    <row r="37" s="102" customFormat="1" ht="50" customHeight="1" spans="1:23">
      <c r="A37" s="118">
        <v>9</v>
      </c>
      <c r="B37" s="118">
        <v>2050202</v>
      </c>
      <c r="C37" s="119" t="s">
        <v>79</v>
      </c>
      <c r="D37" s="126">
        <f t="shared" si="17"/>
        <v>812</v>
      </c>
      <c r="E37" s="126">
        <f t="shared" si="4"/>
        <v>87</v>
      </c>
      <c r="F37" s="129">
        <v>87</v>
      </c>
      <c r="G37" s="129"/>
      <c r="H37" s="129">
        <v>250</v>
      </c>
      <c r="I37" s="135">
        <f t="shared" si="5"/>
        <v>725</v>
      </c>
      <c r="J37" s="127">
        <v>725</v>
      </c>
      <c r="K37" s="127"/>
      <c r="L37" s="129">
        <v>500</v>
      </c>
      <c r="M37" s="136">
        <f t="shared" si="18"/>
        <v>384250</v>
      </c>
      <c r="N37" s="137">
        <f t="shared" si="19"/>
        <v>192125</v>
      </c>
      <c r="O37" s="137">
        <f t="shared" si="20"/>
        <v>163306</v>
      </c>
      <c r="P37" s="137">
        <f t="shared" si="21"/>
        <v>2882</v>
      </c>
      <c r="Q37" s="145">
        <f t="shared" si="22"/>
        <v>25937</v>
      </c>
      <c r="R37" s="127">
        <v>192125</v>
      </c>
      <c r="S37" s="127">
        <v>116116</v>
      </c>
      <c r="T37" s="126">
        <f t="shared" si="23"/>
        <v>308241</v>
      </c>
      <c r="U37" s="95" t="s">
        <v>47</v>
      </c>
      <c r="V37" s="95" t="s">
        <v>48</v>
      </c>
      <c r="W37" s="76" t="s">
        <v>49</v>
      </c>
    </row>
    <row r="38" s="102" customFormat="1" ht="50" customHeight="1" spans="1:23">
      <c r="A38" s="118">
        <v>10</v>
      </c>
      <c r="B38" s="118">
        <v>2050202</v>
      </c>
      <c r="C38" s="119" t="s">
        <v>80</v>
      </c>
      <c r="D38" s="126">
        <f t="shared" si="17"/>
        <v>900</v>
      </c>
      <c r="E38" s="126">
        <f t="shared" si="4"/>
        <v>113</v>
      </c>
      <c r="F38" s="129">
        <v>113</v>
      </c>
      <c r="G38" s="129"/>
      <c r="H38" s="129">
        <v>250</v>
      </c>
      <c r="I38" s="135">
        <f t="shared" si="5"/>
        <v>787</v>
      </c>
      <c r="J38" s="127">
        <v>787</v>
      </c>
      <c r="K38" s="127"/>
      <c r="L38" s="129">
        <v>500</v>
      </c>
      <c r="M38" s="136">
        <f t="shared" si="18"/>
        <v>421750</v>
      </c>
      <c r="N38" s="137">
        <f t="shared" si="19"/>
        <v>210875</v>
      </c>
      <c r="O38" s="137">
        <f t="shared" si="20"/>
        <v>179244</v>
      </c>
      <c r="P38" s="137">
        <f t="shared" si="21"/>
        <v>3163</v>
      </c>
      <c r="Q38" s="145">
        <f t="shared" si="22"/>
        <v>28468</v>
      </c>
      <c r="R38" s="127">
        <v>210875</v>
      </c>
      <c r="S38" s="127">
        <v>128700</v>
      </c>
      <c r="T38" s="126">
        <f t="shared" si="23"/>
        <v>339575</v>
      </c>
      <c r="U38" s="95" t="s">
        <v>47</v>
      </c>
      <c r="V38" s="95" t="s">
        <v>48</v>
      </c>
      <c r="W38" s="76" t="s">
        <v>49</v>
      </c>
    </row>
    <row r="39" s="102" customFormat="1" ht="50" customHeight="1" spans="1:23">
      <c r="A39" s="118">
        <v>11</v>
      </c>
      <c r="B39" s="118">
        <v>2050202</v>
      </c>
      <c r="C39" s="119" t="s">
        <v>81</v>
      </c>
      <c r="D39" s="126">
        <f t="shared" si="17"/>
        <v>792</v>
      </c>
      <c r="E39" s="126">
        <f t="shared" si="4"/>
        <v>87</v>
      </c>
      <c r="F39" s="129">
        <v>87</v>
      </c>
      <c r="G39" s="129"/>
      <c r="H39" s="129">
        <v>250</v>
      </c>
      <c r="I39" s="135">
        <f t="shared" si="5"/>
        <v>705</v>
      </c>
      <c r="J39" s="127">
        <v>705</v>
      </c>
      <c r="K39" s="127"/>
      <c r="L39" s="129">
        <v>500</v>
      </c>
      <c r="M39" s="136">
        <f t="shared" si="18"/>
        <v>374250</v>
      </c>
      <c r="N39" s="137">
        <f t="shared" si="19"/>
        <v>187125</v>
      </c>
      <c r="O39" s="137">
        <f t="shared" si="20"/>
        <v>159056</v>
      </c>
      <c r="P39" s="137">
        <f t="shared" si="21"/>
        <v>2807</v>
      </c>
      <c r="Q39" s="145">
        <f t="shared" si="22"/>
        <v>25262</v>
      </c>
      <c r="R39" s="127">
        <v>187125</v>
      </c>
      <c r="S39" s="127">
        <v>113256</v>
      </c>
      <c r="T39" s="126">
        <f t="shared" si="23"/>
        <v>300381</v>
      </c>
      <c r="U39" s="95" t="s">
        <v>47</v>
      </c>
      <c r="V39" s="95" t="s">
        <v>48</v>
      </c>
      <c r="W39" s="76" t="s">
        <v>49</v>
      </c>
    </row>
    <row r="40" s="102" customFormat="1" ht="50" customHeight="1" spans="1:23">
      <c r="A40" s="118">
        <v>12</v>
      </c>
      <c r="B40" s="118">
        <v>2050202</v>
      </c>
      <c r="C40" s="119" t="s">
        <v>82</v>
      </c>
      <c r="D40" s="126">
        <f t="shared" si="17"/>
        <v>788</v>
      </c>
      <c r="E40" s="126">
        <f t="shared" si="4"/>
        <v>45</v>
      </c>
      <c r="F40" s="129">
        <v>45</v>
      </c>
      <c r="G40" s="129"/>
      <c r="H40" s="129">
        <v>250</v>
      </c>
      <c r="I40" s="135">
        <f t="shared" si="5"/>
        <v>743</v>
      </c>
      <c r="J40" s="127">
        <v>743</v>
      </c>
      <c r="K40" s="127"/>
      <c r="L40" s="129">
        <v>500</v>
      </c>
      <c r="M40" s="136">
        <f t="shared" si="18"/>
        <v>382750</v>
      </c>
      <c r="N40" s="137">
        <f t="shared" si="19"/>
        <v>191375</v>
      </c>
      <c r="O40" s="137">
        <f t="shared" si="20"/>
        <v>162669</v>
      </c>
      <c r="P40" s="137">
        <f t="shared" si="21"/>
        <v>2871</v>
      </c>
      <c r="Q40" s="145">
        <f t="shared" si="22"/>
        <v>25835</v>
      </c>
      <c r="R40" s="127">
        <v>191375</v>
      </c>
      <c r="S40" s="127">
        <v>112684</v>
      </c>
      <c r="T40" s="126">
        <f t="shared" si="23"/>
        <v>304059</v>
      </c>
      <c r="U40" s="95" t="s">
        <v>47</v>
      </c>
      <c r="V40" s="95" t="s">
        <v>48</v>
      </c>
      <c r="W40" s="76" t="s">
        <v>49</v>
      </c>
    </row>
    <row r="41" s="102" customFormat="1" ht="50" customHeight="1" spans="1:23">
      <c r="A41" s="118">
        <v>13</v>
      </c>
      <c r="B41" s="118">
        <v>2050202</v>
      </c>
      <c r="C41" s="119" t="s">
        <v>83</v>
      </c>
      <c r="D41" s="126">
        <f t="shared" si="17"/>
        <v>503</v>
      </c>
      <c r="E41" s="126">
        <f t="shared" si="4"/>
        <v>4</v>
      </c>
      <c r="F41" s="129">
        <v>4</v>
      </c>
      <c r="G41" s="129"/>
      <c r="H41" s="129">
        <v>250</v>
      </c>
      <c r="I41" s="135">
        <f t="shared" si="5"/>
        <v>499</v>
      </c>
      <c r="J41" s="127">
        <v>499</v>
      </c>
      <c r="K41" s="127"/>
      <c r="L41" s="129">
        <v>500</v>
      </c>
      <c r="M41" s="136">
        <f t="shared" si="18"/>
        <v>250500</v>
      </c>
      <c r="N41" s="137">
        <f t="shared" si="19"/>
        <v>125250</v>
      </c>
      <c r="O41" s="137">
        <f t="shared" si="20"/>
        <v>106463</v>
      </c>
      <c r="P41" s="137">
        <f t="shared" si="21"/>
        <v>1879</v>
      </c>
      <c r="Q41" s="145">
        <f t="shared" si="22"/>
        <v>16908</v>
      </c>
      <c r="R41" s="127">
        <v>125250</v>
      </c>
      <c r="S41" s="127">
        <v>71929</v>
      </c>
      <c r="T41" s="126">
        <f t="shared" si="23"/>
        <v>197179</v>
      </c>
      <c r="U41" s="95" t="s">
        <v>47</v>
      </c>
      <c r="V41" s="95" t="s">
        <v>48</v>
      </c>
      <c r="W41" s="76" t="s">
        <v>49</v>
      </c>
    </row>
    <row r="42" s="102" customFormat="1" ht="50" customHeight="1" spans="1:23">
      <c r="A42" s="118">
        <v>14</v>
      </c>
      <c r="B42" s="118">
        <v>2050202</v>
      </c>
      <c r="C42" s="119" t="s">
        <v>84</v>
      </c>
      <c r="D42" s="126">
        <f t="shared" si="17"/>
        <v>782</v>
      </c>
      <c r="E42" s="126">
        <f t="shared" si="4"/>
        <v>48</v>
      </c>
      <c r="F42" s="129">
        <v>48</v>
      </c>
      <c r="G42" s="129"/>
      <c r="H42" s="129">
        <v>250</v>
      </c>
      <c r="I42" s="135">
        <f t="shared" si="5"/>
        <v>734</v>
      </c>
      <c r="J42" s="127">
        <v>734</v>
      </c>
      <c r="K42" s="127"/>
      <c r="L42" s="129">
        <v>500</v>
      </c>
      <c r="M42" s="136">
        <f t="shared" si="18"/>
        <v>379000</v>
      </c>
      <c r="N42" s="137">
        <f t="shared" si="19"/>
        <v>189500</v>
      </c>
      <c r="O42" s="137">
        <f t="shared" si="20"/>
        <v>161075</v>
      </c>
      <c r="P42" s="137">
        <f t="shared" si="21"/>
        <v>2843</v>
      </c>
      <c r="Q42" s="145">
        <f t="shared" si="22"/>
        <v>25582</v>
      </c>
      <c r="R42" s="127">
        <v>189500</v>
      </c>
      <c r="S42" s="127">
        <v>111826</v>
      </c>
      <c r="T42" s="126">
        <f t="shared" si="23"/>
        <v>301326</v>
      </c>
      <c r="U42" s="95" t="s">
        <v>47</v>
      </c>
      <c r="V42" s="95" t="s">
        <v>48</v>
      </c>
      <c r="W42" s="76" t="s">
        <v>49</v>
      </c>
    </row>
    <row r="43" s="102" customFormat="1" ht="50" customHeight="1" spans="1:23">
      <c r="A43" s="118">
        <v>15</v>
      </c>
      <c r="B43" s="118">
        <v>2050202</v>
      </c>
      <c r="C43" s="119" t="s">
        <v>85</v>
      </c>
      <c r="D43" s="126">
        <f t="shared" si="17"/>
        <v>1151</v>
      </c>
      <c r="E43" s="126">
        <f t="shared" si="4"/>
        <v>27</v>
      </c>
      <c r="F43" s="129">
        <v>27</v>
      </c>
      <c r="G43" s="129"/>
      <c r="H43" s="129">
        <v>250</v>
      </c>
      <c r="I43" s="135">
        <f t="shared" si="5"/>
        <v>1124</v>
      </c>
      <c r="J43" s="127">
        <v>1124</v>
      </c>
      <c r="K43" s="127"/>
      <c r="L43" s="129">
        <v>500</v>
      </c>
      <c r="M43" s="136">
        <f t="shared" si="18"/>
        <v>568750</v>
      </c>
      <c r="N43" s="137">
        <f t="shared" si="19"/>
        <v>284375</v>
      </c>
      <c r="O43" s="137">
        <f t="shared" si="20"/>
        <v>241719</v>
      </c>
      <c r="P43" s="137">
        <f t="shared" si="21"/>
        <v>4266</v>
      </c>
      <c r="Q43" s="145">
        <f t="shared" si="22"/>
        <v>38390</v>
      </c>
      <c r="R43" s="127">
        <v>284375</v>
      </c>
      <c r="S43" s="127">
        <v>164593</v>
      </c>
      <c r="T43" s="126">
        <f t="shared" si="23"/>
        <v>448968</v>
      </c>
      <c r="U43" s="95" t="s">
        <v>47</v>
      </c>
      <c r="V43" s="95" t="s">
        <v>48</v>
      </c>
      <c r="W43" s="76" t="s">
        <v>49</v>
      </c>
    </row>
    <row r="44" s="102" customFormat="1" ht="50" customHeight="1" spans="1:23">
      <c r="A44" s="118">
        <v>16</v>
      </c>
      <c r="B44" s="118">
        <v>2050202</v>
      </c>
      <c r="C44" s="119" t="s">
        <v>86</v>
      </c>
      <c r="D44" s="126">
        <f t="shared" si="17"/>
        <v>720</v>
      </c>
      <c r="E44" s="126">
        <f t="shared" si="4"/>
        <v>45</v>
      </c>
      <c r="F44" s="129">
        <v>45</v>
      </c>
      <c r="G44" s="129"/>
      <c r="H44" s="129">
        <v>250</v>
      </c>
      <c r="I44" s="135">
        <f t="shared" si="5"/>
        <v>675</v>
      </c>
      <c r="J44" s="127">
        <v>675</v>
      </c>
      <c r="K44" s="127"/>
      <c r="L44" s="129">
        <v>500</v>
      </c>
      <c r="M44" s="136">
        <f t="shared" si="18"/>
        <v>348750</v>
      </c>
      <c r="N44" s="137">
        <f t="shared" si="19"/>
        <v>174375</v>
      </c>
      <c r="O44" s="137">
        <f t="shared" si="20"/>
        <v>148219</v>
      </c>
      <c r="P44" s="137">
        <f t="shared" si="21"/>
        <v>2616</v>
      </c>
      <c r="Q44" s="145">
        <f t="shared" si="22"/>
        <v>23540</v>
      </c>
      <c r="R44" s="127">
        <v>174375</v>
      </c>
      <c r="S44" s="127">
        <v>102960</v>
      </c>
      <c r="T44" s="126">
        <f t="shared" si="23"/>
        <v>277335</v>
      </c>
      <c r="U44" s="95" t="s">
        <v>47</v>
      </c>
      <c r="V44" s="95" t="s">
        <v>48</v>
      </c>
      <c r="W44" s="76" t="s">
        <v>49</v>
      </c>
    </row>
    <row r="45" s="102" customFormat="1" ht="50" customHeight="1" spans="1:23">
      <c r="A45" s="118">
        <v>17</v>
      </c>
      <c r="B45" s="118">
        <v>2050202</v>
      </c>
      <c r="C45" s="119" t="s">
        <v>87</v>
      </c>
      <c r="D45" s="126">
        <f t="shared" si="17"/>
        <v>789</v>
      </c>
      <c r="E45" s="126">
        <f t="shared" si="4"/>
        <v>12</v>
      </c>
      <c r="F45" s="129">
        <v>12</v>
      </c>
      <c r="G45" s="129"/>
      <c r="H45" s="129">
        <v>250</v>
      </c>
      <c r="I45" s="135">
        <f t="shared" si="5"/>
        <v>777</v>
      </c>
      <c r="J45" s="127">
        <v>777</v>
      </c>
      <c r="K45" s="127"/>
      <c r="L45" s="129">
        <v>500</v>
      </c>
      <c r="M45" s="136">
        <f t="shared" si="18"/>
        <v>391500</v>
      </c>
      <c r="N45" s="137">
        <f t="shared" si="19"/>
        <v>195750</v>
      </c>
      <c r="O45" s="137">
        <f t="shared" si="20"/>
        <v>166388</v>
      </c>
      <c r="P45" s="137">
        <f t="shared" si="21"/>
        <v>2936</v>
      </c>
      <c r="Q45" s="145">
        <f t="shared" si="22"/>
        <v>26426</v>
      </c>
      <c r="R45" s="127">
        <v>195750</v>
      </c>
      <c r="S45" s="127">
        <v>112827</v>
      </c>
      <c r="T45" s="126">
        <f t="shared" si="23"/>
        <v>308577</v>
      </c>
      <c r="U45" s="95" t="s">
        <v>47</v>
      </c>
      <c r="V45" s="95" t="s">
        <v>48</v>
      </c>
      <c r="W45" s="76" t="s">
        <v>49</v>
      </c>
    </row>
    <row r="46" s="102" customFormat="1" ht="50" customHeight="1" spans="1:23">
      <c r="A46" s="118">
        <v>18</v>
      </c>
      <c r="B46" s="118">
        <v>2050202</v>
      </c>
      <c r="C46" s="119" t="s">
        <v>88</v>
      </c>
      <c r="D46" s="126">
        <f t="shared" si="17"/>
        <v>467</v>
      </c>
      <c r="E46" s="126">
        <f t="shared" si="4"/>
        <v>57</v>
      </c>
      <c r="F46" s="129">
        <v>57</v>
      </c>
      <c r="G46" s="129"/>
      <c r="H46" s="129">
        <v>250</v>
      </c>
      <c r="I46" s="135">
        <f t="shared" si="5"/>
        <v>410</v>
      </c>
      <c r="J46" s="127">
        <v>410</v>
      </c>
      <c r="K46" s="127"/>
      <c r="L46" s="129">
        <v>500</v>
      </c>
      <c r="M46" s="136">
        <f t="shared" si="18"/>
        <v>219250</v>
      </c>
      <c r="N46" s="137">
        <f t="shared" si="19"/>
        <v>109625</v>
      </c>
      <c r="O46" s="137">
        <f t="shared" si="20"/>
        <v>93181</v>
      </c>
      <c r="P46" s="137">
        <f t="shared" si="21"/>
        <v>1644</v>
      </c>
      <c r="Q46" s="145">
        <f t="shared" si="22"/>
        <v>14800</v>
      </c>
      <c r="R46" s="127">
        <v>109625</v>
      </c>
      <c r="S46" s="127">
        <v>66781</v>
      </c>
      <c r="T46" s="126">
        <f t="shared" si="23"/>
        <v>176406</v>
      </c>
      <c r="U46" s="95" t="s">
        <v>47</v>
      </c>
      <c r="V46" s="95" t="s">
        <v>48</v>
      </c>
      <c r="W46" s="76" t="s">
        <v>49</v>
      </c>
    </row>
    <row r="47" s="102" customFormat="1" ht="50" customHeight="1" spans="1:23">
      <c r="A47" s="118">
        <v>19</v>
      </c>
      <c r="B47" s="118">
        <v>2050202</v>
      </c>
      <c r="C47" s="119" t="s">
        <v>89</v>
      </c>
      <c r="D47" s="126">
        <f t="shared" si="17"/>
        <v>78</v>
      </c>
      <c r="E47" s="126">
        <f t="shared" si="4"/>
        <v>2</v>
      </c>
      <c r="F47" s="129">
        <v>2</v>
      </c>
      <c r="G47" s="129"/>
      <c r="H47" s="129">
        <v>250</v>
      </c>
      <c r="I47" s="135">
        <f t="shared" si="5"/>
        <v>76</v>
      </c>
      <c r="J47" s="127">
        <v>76</v>
      </c>
      <c r="K47" s="127"/>
      <c r="L47" s="129">
        <v>500</v>
      </c>
      <c r="M47" s="136">
        <f t="shared" si="18"/>
        <v>38500</v>
      </c>
      <c r="N47" s="137">
        <f t="shared" si="19"/>
        <v>19250</v>
      </c>
      <c r="O47" s="137">
        <f t="shared" si="20"/>
        <v>16363</v>
      </c>
      <c r="P47" s="137">
        <f t="shared" si="21"/>
        <v>289</v>
      </c>
      <c r="Q47" s="145">
        <f t="shared" si="22"/>
        <v>2598</v>
      </c>
      <c r="R47" s="127">
        <v>19250</v>
      </c>
      <c r="S47" s="127">
        <v>11154</v>
      </c>
      <c r="T47" s="126">
        <f t="shared" si="23"/>
        <v>30404</v>
      </c>
      <c r="U47" s="95" t="s">
        <v>47</v>
      </c>
      <c r="V47" s="95" t="s">
        <v>48</v>
      </c>
      <c r="W47" s="76" t="s">
        <v>49</v>
      </c>
    </row>
    <row r="48" s="102" customFormat="1" ht="50" customHeight="1" spans="1:23">
      <c r="A48" s="118">
        <v>20</v>
      </c>
      <c r="B48" s="118">
        <v>2050202</v>
      </c>
      <c r="C48" s="119" t="s">
        <v>90</v>
      </c>
      <c r="D48" s="126">
        <f t="shared" si="17"/>
        <v>112</v>
      </c>
      <c r="E48" s="126">
        <f t="shared" si="4"/>
        <v>14</v>
      </c>
      <c r="F48" s="129">
        <v>14</v>
      </c>
      <c r="G48" s="129"/>
      <c r="H48" s="129">
        <v>250</v>
      </c>
      <c r="I48" s="135">
        <f t="shared" si="5"/>
        <v>98</v>
      </c>
      <c r="J48" s="127">
        <v>98</v>
      </c>
      <c r="K48" s="127"/>
      <c r="L48" s="129">
        <v>500</v>
      </c>
      <c r="M48" s="136">
        <f t="shared" si="18"/>
        <v>52500</v>
      </c>
      <c r="N48" s="137">
        <f t="shared" si="19"/>
        <v>26250</v>
      </c>
      <c r="O48" s="137">
        <f t="shared" si="20"/>
        <v>22313</v>
      </c>
      <c r="P48" s="137">
        <f t="shared" si="21"/>
        <v>394</v>
      </c>
      <c r="Q48" s="145">
        <f t="shared" si="22"/>
        <v>3543</v>
      </c>
      <c r="R48" s="127">
        <v>26250</v>
      </c>
      <c r="S48" s="127">
        <v>16016</v>
      </c>
      <c r="T48" s="126">
        <f t="shared" si="23"/>
        <v>42266</v>
      </c>
      <c r="U48" s="95" t="s">
        <v>47</v>
      </c>
      <c r="V48" s="95" t="s">
        <v>48</v>
      </c>
      <c r="W48" s="76" t="s">
        <v>49</v>
      </c>
    </row>
    <row r="49" s="102" customFormat="1" ht="50" customHeight="1" spans="1:23">
      <c r="A49" s="125"/>
      <c r="B49" s="125"/>
      <c r="C49" s="120" t="s">
        <v>91</v>
      </c>
      <c r="D49" s="126">
        <f t="shared" ref="D49:G49" si="24">SUM(D28,D9,D6)</f>
        <v>23377</v>
      </c>
      <c r="E49" s="126">
        <f t="shared" si="24"/>
        <v>1226</v>
      </c>
      <c r="F49" s="126">
        <f t="shared" si="24"/>
        <v>1226</v>
      </c>
      <c r="G49" s="126">
        <f t="shared" si="24"/>
        <v>0</v>
      </c>
      <c r="H49" s="126"/>
      <c r="I49" s="126">
        <f t="shared" ref="I49:K49" si="25">SUM(I28,I9,I6)</f>
        <v>22151</v>
      </c>
      <c r="J49" s="126">
        <f t="shared" si="25"/>
        <v>22151</v>
      </c>
      <c r="K49" s="126">
        <f t="shared" si="25"/>
        <v>0</v>
      </c>
      <c r="L49" s="126"/>
      <c r="M49" s="126">
        <f t="shared" ref="M49:T49" si="26">SUM(M28,M9,M6)</f>
        <v>12614500</v>
      </c>
      <c r="N49" s="126">
        <f t="shared" si="26"/>
        <v>6307253</v>
      </c>
      <c r="O49" s="126">
        <f t="shared" si="26"/>
        <v>5361166</v>
      </c>
      <c r="P49" s="126">
        <f t="shared" si="26"/>
        <v>94611</v>
      </c>
      <c r="Q49" s="126">
        <f t="shared" si="26"/>
        <v>851470</v>
      </c>
      <c r="R49" s="126">
        <f t="shared" si="26"/>
        <v>6307253</v>
      </c>
      <c r="S49" s="126">
        <f t="shared" si="26"/>
        <v>3332947</v>
      </c>
      <c r="T49" s="126">
        <f t="shared" si="26"/>
        <v>9640200</v>
      </c>
      <c r="U49" s="95"/>
      <c r="V49" s="95"/>
      <c r="W49" s="76"/>
    </row>
  </sheetData>
  <mergeCells count="14">
    <mergeCell ref="A1:C1"/>
    <mergeCell ref="A2:W2"/>
    <mergeCell ref="U3:W3"/>
    <mergeCell ref="E4:H4"/>
    <mergeCell ref="I4:L4"/>
    <mergeCell ref="M4:Q4"/>
    <mergeCell ref="R4:T4"/>
    <mergeCell ref="A4:A5"/>
    <mergeCell ref="B4:B5"/>
    <mergeCell ref="C4:C5"/>
    <mergeCell ref="D4:D5"/>
    <mergeCell ref="U4:U5"/>
    <mergeCell ref="V4:V5"/>
    <mergeCell ref="W4:W5"/>
  </mergeCells>
  <pageMargins left="0.196527777777778" right="0.196527777777778" top="0.236111111111111" bottom="0.393055555555556" header="0.511805555555556" footer="0.5"/>
  <pageSetup paperSize="9" scale="88"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7"/>
  <sheetViews>
    <sheetView topLeftCell="A37" workbookViewId="0">
      <selection activeCell="C8" sqref="C8:C47"/>
    </sheetView>
  </sheetViews>
  <sheetFormatPr defaultColWidth="9" defaultRowHeight="14.25"/>
  <cols>
    <col min="1" max="1" width="4.4" style="61" customWidth="1"/>
    <col min="2" max="2" width="8.7" style="61" customWidth="1"/>
    <col min="3" max="3" width="14.2" style="58" customWidth="1"/>
    <col min="4" max="4" width="5.875" style="58" customWidth="1"/>
    <col min="5" max="5" width="7.9" style="58" customWidth="1"/>
    <col min="6" max="6" width="8.2" style="58" customWidth="1"/>
    <col min="7" max="8" width="6.375" style="58" customWidth="1"/>
    <col min="9" max="9" width="11.5" style="58" customWidth="1"/>
    <col min="10" max="11" width="8.7" style="58" customWidth="1"/>
    <col min="12" max="12" width="10.1" style="58" customWidth="1"/>
    <col min="13" max="13" width="10.75" style="62" customWidth="1"/>
    <col min="14" max="14" width="9.2" style="58"/>
    <col min="15" max="15" width="10.3" style="58"/>
    <col min="16" max="16" width="14" style="58" customWidth="1"/>
    <col min="17" max="16384" width="9" style="58"/>
  </cols>
  <sheetData>
    <row r="1" s="58" customFormat="1" spans="1:13">
      <c r="A1" s="63" t="s">
        <v>92</v>
      </c>
      <c r="B1" s="63"/>
      <c r="C1" s="64"/>
      <c r="D1" s="62"/>
      <c r="E1" s="62"/>
      <c r="F1" s="62"/>
      <c r="G1" s="65"/>
      <c r="H1" s="65"/>
      <c r="I1" s="65"/>
      <c r="J1" s="65"/>
      <c r="K1" s="65"/>
      <c r="L1" s="65"/>
      <c r="M1" s="65"/>
    </row>
    <row r="2" s="58" customFormat="1" ht="33" customHeight="1" spans="1:16">
      <c r="A2" s="66" t="s">
        <v>93</v>
      </c>
      <c r="B2" s="66"/>
      <c r="C2" s="66"/>
      <c r="D2" s="66"/>
      <c r="E2" s="66"/>
      <c r="F2" s="66"/>
      <c r="G2" s="66"/>
      <c r="H2" s="66"/>
      <c r="I2" s="66"/>
      <c r="J2" s="66"/>
      <c r="K2" s="66"/>
      <c r="L2" s="66"/>
      <c r="M2" s="66"/>
      <c r="N2" s="66"/>
      <c r="O2" s="66"/>
      <c r="P2" s="66"/>
    </row>
    <row r="3" s="58" customFormat="1" ht="15.75" spans="1:16">
      <c r="A3" s="67"/>
      <c r="B3" s="67"/>
      <c r="C3" s="68"/>
      <c r="D3" s="68"/>
      <c r="E3" s="68"/>
      <c r="F3" s="68"/>
      <c r="G3" s="68"/>
      <c r="H3" s="68"/>
      <c r="I3" s="68"/>
      <c r="J3" s="68"/>
      <c r="K3" s="68"/>
      <c r="L3" s="68"/>
      <c r="M3" s="85"/>
      <c r="N3" s="86"/>
      <c r="O3" s="86"/>
      <c r="P3" s="86"/>
    </row>
    <row r="4" s="59" customFormat="1" ht="41" customHeight="1" spans="1:16">
      <c r="A4" s="69" t="s">
        <v>22</v>
      </c>
      <c r="B4" s="69" t="s">
        <v>23</v>
      </c>
      <c r="C4" s="69" t="s">
        <v>94</v>
      </c>
      <c r="D4" s="69" t="s">
        <v>95</v>
      </c>
      <c r="E4" s="69" t="s">
        <v>96</v>
      </c>
      <c r="F4" s="69"/>
      <c r="G4" s="69"/>
      <c r="H4" s="69" t="s">
        <v>97</v>
      </c>
      <c r="I4" s="69"/>
      <c r="J4" s="69"/>
      <c r="K4" s="69"/>
      <c r="L4" s="69"/>
      <c r="M4" s="87" t="s">
        <v>98</v>
      </c>
      <c r="N4" s="88" t="s">
        <v>30</v>
      </c>
      <c r="O4" s="88" t="s">
        <v>31</v>
      </c>
      <c r="P4" s="73" t="s">
        <v>32</v>
      </c>
    </row>
    <row r="5" s="59" customFormat="1" ht="56" customHeight="1" spans="1:16">
      <c r="A5" s="69"/>
      <c r="B5" s="69"/>
      <c r="C5" s="69"/>
      <c r="D5" s="69"/>
      <c r="E5" s="69" t="s">
        <v>17</v>
      </c>
      <c r="F5" s="70" t="s">
        <v>99</v>
      </c>
      <c r="G5" s="70" t="s">
        <v>100</v>
      </c>
      <c r="H5" s="69" t="s">
        <v>101</v>
      </c>
      <c r="I5" s="69" t="s">
        <v>102</v>
      </c>
      <c r="J5" s="69" t="s">
        <v>103</v>
      </c>
      <c r="K5" s="69" t="s">
        <v>104</v>
      </c>
      <c r="L5" s="69" t="s">
        <v>17</v>
      </c>
      <c r="M5" s="89"/>
      <c r="N5" s="88"/>
      <c r="O5" s="88"/>
      <c r="P5" s="73"/>
    </row>
    <row r="6" s="60" customFormat="1" ht="35" customHeight="1" spans="1:17">
      <c r="A6" s="71"/>
      <c r="B6" s="71"/>
      <c r="C6" s="72" t="s">
        <v>105</v>
      </c>
      <c r="D6" s="69">
        <f t="shared" ref="D6:G6" si="0">SUM(D7,D29)</f>
        <v>69</v>
      </c>
      <c r="E6" s="69">
        <f t="shared" si="0"/>
        <v>50244</v>
      </c>
      <c r="F6" s="69">
        <f t="shared" si="0"/>
        <v>50244</v>
      </c>
      <c r="G6" s="69">
        <f t="shared" si="0"/>
        <v>0</v>
      </c>
      <c r="H6" s="69">
        <v>500</v>
      </c>
      <c r="I6" s="69">
        <f t="shared" ref="I6:M6" si="1">SUM(I7,I29)</f>
        <v>26702750</v>
      </c>
      <c r="J6" s="69">
        <f t="shared" si="1"/>
        <v>471233</v>
      </c>
      <c r="K6" s="69">
        <f t="shared" si="1"/>
        <v>4241017</v>
      </c>
      <c r="L6" s="69">
        <f t="shared" si="1"/>
        <v>31415000</v>
      </c>
      <c r="M6" s="69">
        <f t="shared" si="1"/>
        <v>5086700</v>
      </c>
      <c r="N6" s="90"/>
      <c r="O6" s="91"/>
      <c r="P6" s="92"/>
      <c r="Q6" s="98"/>
    </row>
    <row r="7" s="60" customFormat="1" ht="35" customHeight="1" spans="1:16">
      <c r="A7" s="73"/>
      <c r="B7" s="73"/>
      <c r="C7" s="69" t="s">
        <v>106</v>
      </c>
      <c r="D7" s="74">
        <f t="shared" ref="D7:G7" si="2">SUM(D8:D28)</f>
        <v>53</v>
      </c>
      <c r="E7" s="74">
        <f t="shared" si="2"/>
        <v>34362</v>
      </c>
      <c r="F7" s="74">
        <f t="shared" si="2"/>
        <v>34362</v>
      </c>
      <c r="G7" s="74">
        <f t="shared" si="2"/>
        <v>0</v>
      </c>
      <c r="H7" s="74">
        <v>500</v>
      </c>
      <c r="I7" s="74">
        <f t="shared" ref="I7:M7" si="3">SUM(I8:I28)</f>
        <v>18242700</v>
      </c>
      <c r="J7" s="74">
        <f t="shared" si="3"/>
        <v>321934</v>
      </c>
      <c r="K7" s="74">
        <f t="shared" si="3"/>
        <v>2897366</v>
      </c>
      <c r="L7" s="74">
        <f t="shared" si="3"/>
        <v>21462000</v>
      </c>
      <c r="M7" s="74">
        <f t="shared" si="3"/>
        <v>3482618</v>
      </c>
      <c r="N7" s="93"/>
      <c r="O7" s="91"/>
      <c r="P7" s="92"/>
    </row>
    <row r="8" s="58" customFormat="1" ht="60" spans="1:16">
      <c r="A8" s="75">
        <v>1</v>
      </c>
      <c r="B8" s="75">
        <v>2050202</v>
      </c>
      <c r="C8" s="76" t="s">
        <v>107</v>
      </c>
      <c r="D8" s="75">
        <v>1</v>
      </c>
      <c r="E8" s="75">
        <f t="shared" ref="E8:E28" si="4">F8+G8</f>
        <v>208</v>
      </c>
      <c r="F8" s="77">
        <v>208</v>
      </c>
      <c r="G8" s="77"/>
      <c r="H8" s="76">
        <v>500</v>
      </c>
      <c r="I8" s="94">
        <f>ROUND(L8*85%,0)</f>
        <v>88400</v>
      </c>
      <c r="J8" s="94">
        <f>ROUND(L8*1.5%,0)</f>
        <v>1560</v>
      </c>
      <c r="K8" s="95">
        <f>L8-I8-J8</f>
        <v>14040</v>
      </c>
      <c r="L8" s="95">
        <f>E8*H8</f>
        <v>104000</v>
      </c>
      <c r="M8" s="95">
        <v>21216</v>
      </c>
      <c r="N8" s="96" t="s">
        <v>108</v>
      </c>
      <c r="O8" s="96" t="s">
        <v>109</v>
      </c>
      <c r="P8" s="97" t="s">
        <v>49</v>
      </c>
    </row>
    <row r="9" s="58" customFormat="1" ht="60" spans="1:16">
      <c r="A9" s="75">
        <v>2</v>
      </c>
      <c r="B9" s="78">
        <v>2050202</v>
      </c>
      <c r="C9" s="79" t="s">
        <v>71</v>
      </c>
      <c r="D9" s="79">
        <v>1</v>
      </c>
      <c r="E9" s="75">
        <f t="shared" si="4"/>
        <v>1504</v>
      </c>
      <c r="F9" s="79">
        <v>1504</v>
      </c>
      <c r="G9" s="79"/>
      <c r="H9" s="79">
        <v>500</v>
      </c>
      <c r="I9" s="94">
        <v>1246525</v>
      </c>
      <c r="J9" s="94">
        <v>21998</v>
      </c>
      <c r="K9" s="95">
        <v>197977</v>
      </c>
      <c r="L9" s="95">
        <v>1466500</v>
      </c>
      <c r="M9" s="95">
        <v>153408</v>
      </c>
      <c r="N9" s="96" t="s">
        <v>108</v>
      </c>
      <c r="O9" s="96" t="s">
        <v>109</v>
      </c>
      <c r="P9" s="97" t="s">
        <v>49</v>
      </c>
    </row>
    <row r="10" s="58" customFormat="1" ht="60" spans="1:16">
      <c r="A10" s="75">
        <v>3</v>
      </c>
      <c r="B10" s="78">
        <v>2050202</v>
      </c>
      <c r="C10" s="79" t="s">
        <v>75</v>
      </c>
      <c r="D10" s="79">
        <v>1</v>
      </c>
      <c r="E10" s="75">
        <f t="shared" si="4"/>
        <v>1682</v>
      </c>
      <c r="F10" s="79">
        <v>1682</v>
      </c>
      <c r="G10" s="79"/>
      <c r="H10" s="79">
        <v>500</v>
      </c>
      <c r="I10" s="94">
        <v>1449250</v>
      </c>
      <c r="J10" s="94">
        <v>25575</v>
      </c>
      <c r="K10" s="95">
        <v>230175</v>
      </c>
      <c r="L10" s="95">
        <v>1705000</v>
      </c>
      <c r="M10" s="95">
        <v>171564</v>
      </c>
      <c r="N10" s="96" t="s">
        <v>108</v>
      </c>
      <c r="O10" s="96" t="s">
        <v>109</v>
      </c>
      <c r="P10" s="97" t="s">
        <v>49</v>
      </c>
    </row>
    <row r="11" s="58" customFormat="1" ht="60" spans="1:16">
      <c r="A11" s="75">
        <v>4</v>
      </c>
      <c r="B11" s="78">
        <v>2050202</v>
      </c>
      <c r="C11" s="79" t="s">
        <v>72</v>
      </c>
      <c r="D11" s="79">
        <v>1</v>
      </c>
      <c r="E11" s="75">
        <f t="shared" si="4"/>
        <v>1170</v>
      </c>
      <c r="F11" s="79">
        <v>1170</v>
      </c>
      <c r="G11" s="79"/>
      <c r="H11" s="79">
        <v>500</v>
      </c>
      <c r="I11" s="94">
        <v>990250</v>
      </c>
      <c r="J11" s="94">
        <v>17475</v>
      </c>
      <c r="K11" s="95">
        <v>157275</v>
      </c>
      <c r="L11" s="95">
        <v>1165000</v>
      </c>
      <c r="M11" s="95">
        <v>119300</v>
      </c>
      <c r="N11" s="96" t="s">
        <v>108</v>
      </c>
      <c r="O11" s="96" t="s">
        <v>109</v>
      </c>
      <c r="P11" s="97" t="s">
        <v>49</v>
      </c>
    </row>
    <row r="12" s="58" customFormat="1" ht="60" spans="1:16">
      <c r="A12" s="75">
        <v>5</v>
      </c>
      <c r="B12" s="78">
        <v>2050202</v>
      </c>
      <c r="C12" s="79" t="s">
        <v>73</v>
      </c>
      <c r="D12" s="79">
        <v>1</v>
      </c>
      <c r="E12" s="75">
        <f t="shared" si="4"/>
        <v>2206</v>
      </c>
      <c r="F12" s="79">
        <v>2206</v>
      </c>
      <c r="G12" s="79"/>
      <c r="H12" s="79">
        <v>500</v>
      </c>
      <c r="I12" s="94">
        <v>1923975</v>
      </c>
      <c r="J12" s="94">
        <v>33953</v>
      </c>
      <c r="K12" s="95">
        <v>305572</v>
      </c>
      <c r="L12" s="95">
        <v>2263500</v>
      </c>
      <c r="M12" s="95">
        <v>225012</v>
      </c>
      <c r="N12" s="96" t="s">
        <v>108</v>
      </c>
      <c r="O12" s="96" t="s">
        <v>109</v>
      </c>
      <c r="P12" s="97" t="s">
        <v>49</v>
      </c>
    </row>
    <row r="13" s="58" customFormat="1" ht="60" spans="1:16">
      <c r="A13" s="75">
        <v>6</v>
      </c>
      <c r="B13" s="78">
        <v>2050202</v>
      </c>
      <c r="C13" s="79" t="s">
        <v>74</v>
      </c>
      <c r="D13" s="79">
        <v>1</v>
      </c>
      <c r="E13" s="75">
        <f t="shared" si="4"/>
        <v>1931</v>
      </c>
      <c r="F13" s="79">
        <v>1931</v>
      </c>
      <c r="G13" s="79"/>
      <c r="H13" s="79">
        <v>500</v>
      </c>
      <c r="I13" s="94">
        <v>1581850</v>
      </c>
      <c r="J13" s="94">
        <v>27915</v>
      </c>
      <c r="K13" s="95">
        <v>251235</v>
      </c>
      <c r="L13" s="95">
        <v>1861000</v>
      </c>
      <c r="M13" s="95">
        <v>196962</v>
      </c>
      <c r="N13" s="96" t="s">
        <v>108</v>
      </c>
      <c r="O13" s="96" t="s">
        <v>109</v>
      </c>
      <c r="P13" s="97" t="s">
        <v>49</v>
      </c>
    </row>
    <row r="14" s="58" customFormat="1" ht="60" spans="1:16">
      <c r="A14" s="75">
        <v>7</v>
      </c>
      <c r="B14" s="75">
        <v>2050202</v>
      </c>
      <c r="C14" s="76" t="s">
        <v>110</v>
      </c>
      <c r="D14" s="75">
        <v>4</v>
      </c>
      <c r="E14" s="75">
        <f t="shared" si="4"/>
        <v>3404</v>
      </c>
      <c r="F14" s="75">
        <v>3404</v>
      </c>
      <c r="G14" s="75"/>
      <c r="H14" s="76">
        <v>500</v>
      </c>
      <c r="I14" s="94">
        <f t="shared" ref="I14:I26" si="5">ROUND(L14*85%,0)</f>
        <v>1446700</v>
      </c>
      <c r="J14" s="94">
        <f t="shared" ref="J14:J26" si="6">ROUND(L14*1.5%,0)</f>
        <v>25530</v>
      </c>
      <c r="K14" s="95">
        <f t="shared" ref="K14:K26" si="7">L14-I14-J14</f>
        <v>229770</v>
      </c>
      <c r="L14" s="95">
        <f t="shared" ref="L14:L26" si="8">E14*H14</f>
        <v>1702000</v>
      </c>
      <c r="M14" s="95">
        <v>347200</v>
      </c>
      <c r="N14" s="96" t="s">
        <v>108</v>
      </c>
      <c r="O14" s="96" t="s">
        <v>109</v>
      </c>
      <c r="P14" s="97" t="s">
        <v>49</v>
      </c>
    </row>
    <row r="15" s="58" customFormat="1" ht="60" spans="1:16">
      <c r="A15" s="75">
        <v>8</v>
      </c>
      <c r="B15" s="75">
        <v>2050202</v>
      </c>
      <c r="C15" s="76" t="s">
        <v>111</v>
      </c>
      <c r="D15" s="75">
        <v>7</v>
      </c>
      <c r="E15" s="75">
        <f t="shared" si="4"/>
        <v>3812</v>
      </c>
      <c r="F15" s="75">
        <v>3812</v>
      </c>
      <c r="G15" s="75"/>
      <c r="H15" s="76">
        <v>500</v>
      </c>
      <c r="I15" s="94">
        <f t="shared" si="5"/>
        <v>1620100</v>
      </c>
      <c r="J15" s="94">
        <f t="shared" si="6"/>
        <v>28590</v>
      </c>
      <c r="K15" s="95">
        <f t="shared" si="7"/>
        <v>257310</v>
      </c>
      <c r="L15" s="95">
        <f t="shared" si="8"/>
        <v>1906000</v>
      </c>
      <c r="M15" s="95">
        <v>385012</v>
      </c>
      <c r="N15" s="96" t="s">
        <v>108</v>
      </c>
      <c r="O15" s="96" t="s">
        <v>109</v>
      </c>
      <c r="P15" s="97" t="s">
        <v>49</v>
      </c>
    </row>
    <row r="16" s="58" customFormat="1" ht="60" spans="1:16">
      <c r="A16" s="75">
        <v>9</v>
      </c>
      <c r="B16" s="75">
        <v>2050202</v>
      </c>
      <c r="C16" s="76" t="s">
        <v>112</v>
      </c>
      <c r="D16" s="75">
        <v>2</v>
      </c>
      <c r="E16" s="75">
        <f t="shared" si="4"/>
        <v>2055</v>
      </c>
      <c r="F16" s="75">
        <v>2055</v>
      </c>
      <c r="G16" s="75"/>
      <c r="H16" s="76">
        <v>500</v>
      </c>
      <c r="I16" s="94">
        <f t="shared" si="5"/>
        <v>873375</v>
      </c>
      <c r="J16" s="94">
        <f t="shared" si="6"/>
        <v>15413</v>
      </c>
      <c r="K16" s="95">
        <f t="shared" si="7"/>
        <v>138712</v>
      </c>
      <c r="L16" s="95">
        <f t="shared" si="8"/>
        <v>1027500</v>
      </c>
      <c r="M16" s="95">
        <v>207555</v>
      </c>
      <c r="N16" s="96" t="s">
        <v>108</v>
      </c>
      <c r="O16" s="96" t="s">
        <v>109</v>
      </c>
      <c r="P16" s="97" t="s">
        <v>49</v>
      </c>
    </row>
    <row r="17" s="58" customFormat="1" ht="60" spans="1:16">
      <c r="A17" s="75">
        <v>10</v>
      </c>
      <c r="B17" s="75">
        <v>2050202</v>
      </c>
      <c r="C17" s="76" t="s">
        <v>113</v>
      </c>
      <c r="D17" s="75">
        <v>7</v>
      </c>
      <c r="E17" s="75">
        <f t="shared" si="4"/>
        <v>3110</v>
      </c>
      <c r="F17" s="75">
        <v>3110</v>
      </c>
      <c r="G17" s="75"/>
      <c r="H17" s="76">
        <v>500</v>
      </c>
      <c r="I17" s="94">
        <f t="shared" si="5"/>
        <v>1321750</v>
      </c>
      <c r="J17" s="94">
        <f t="shared" si="6"/>
        <v>23325</v>
      </c>
      <c r="K17" s="95">
        <f t="shared" si="7"/>
        <v>209925</v>
      </c>
      <c r="L17" s="95">
        <f t="shared" si="8"/>
        <v>1555000</v>
      </c>
      <c r="M17" s="95">
        <v>314110</v>
      </c>
      <c r="N17" s="96" t="s">
        <v>108</v>
      </c>
      <c r="O17" s="96" t="s">
        <v>109</v>
      </c>
      <c r="P17" s="97" t="s">
        <v>49</v>
      </c>
    </row>
    <row r="18" s="58" customFormat="1" ht="60" spans="1:16">
      <c r="A18" s="75">
        <v>11</v>
      </c>
      <c r="B18" s="75">
        <v>2050202</v>
      </c>
      <c r="C18" s="76" t="s">
        <v>114</v>
      </c>
      <c r="D18" s="75">
        <v>3</v>
      </c>
      <c r="E18" s="75">
        <f t="shared" si="4"/>
        <v>2411</v>
      </c>
      <c r="F18" s="75">
        <v>2411</v>
      </c>
      <c r="G18" s="75"/>
      <c r="H18" s="76">
        <v>500</v>
      </c>
      <c r="I18" s="94">
        <f t="shared" si="5"/>
        <v>1024675</v>
      </c>
      <c r="J18" s="94">
        <f t="shared" si="6"/>
        <v>18083</v>
      </c>
      <c r="K18" s="95">
        <f t="shared" si="7"/>
        <v>162742</v>
      </c>
      <c r="L18" s="95">
        <f t="shared" si="8"/>
        <v>1205500</v>
      </c>
      <c r="M18" s="95">
        <v>243511</v>
      </c>
      <c r="N18" s="96" t="s">
        <v>108</v>
      </c>
      <c r="O18" s="96" t="s">
        <v>109</v>
      </c>
      <c r="P18" s="97" t="s">
        <v>49</v>
      </c>
    </row>
    <row r="19" s="58" customFormat="1" ht="60" spans="1:16">
      <c r="A19" s="75">
        <v>12</v>
      </c>
      <c r="B19" s="75">
        <v>2050202</v>
      </c>
      <c r="C19" s="76" t="s">
        <v>115</v>
      </c>
      <c r="D19" s="75">
        <v>5</v>
      </c>
      <c r="E19" s="75">
        <f t="shared" si="4"/>
        <v>3051</v>
      </c>
      <c r="F19" s="75">
        <v>3051</v>
      </c>
      <c r="G19" s="75"/>
      <c r="H19" s="76">
        <v>500</v>
      </c>
      <c r="I19" s="94">
        <f t="shared" si="5"/>
        <v>1296675</v>
      </c>
      <c r="J19" s="94">
        <f t="shared" si="6"/>
        <v>22883</v>
      </c>
      <c r="K19" s="95">
        <f t="shared" si="7"/>
        <v>205942</v>
      </c>
      <c r="L19" s="95">
        <f t="shared" si="8"/>
        <v>1525500</v>
      </c>
      <c r="M19" s="95">
        <v>308150</v>
      </c>
      <c r="N19" s="96" t="s">
        <v>108</v>
      </c>
      <c r="O19" s="96" t="s">
        <v>109</v>
      </c>
      <c r="P19" s="97" t="s">
        <v>49</v>
      </c>
    </row>
    <row r="20" s="58" customFormat="1" ht="60" spans="1:16">
      <c r="A20" s="75">
        <v>13</v>
      </c>
      <c r="B20" s="75">
        <v>2050202</v>
      </c>
      <c r="C20" s="76" t="s">
        <v>82</v>
      </c>
      <c r="D20" s="75">
        <v>2</v>
      </c>
      <c r="E20" s="75">
        <f t="shared" si="4"/>
        <v>1650</v>
      </c>
      <c r="F20" s="75">
        <v>1650</v>
      </c>
      <c r="G20" s="75"/>
      <c r="H20" s="76">
        <v>500</v>
      </c>
      <c r="I20" s="94">
        <f t="shared" si="5"/>
        <v>701250</v>
      </c>
      <c r="J20" s="94">
        <f t="shared" si="6"/>
        <v>12375</v>
      </c>
      <c r="K20" s="95">
        <f t="shared" si="7"/>
        <v>111375</v>
      </c>
      <c r="L20" s="95">
        <f t="shared" si="8"/>
        <v>825000</v>
      </c>
      <c r="M20" s="95">
        <v>166650</v>
      </c>
      <c r="N20" s="96" t="s">
        <v>108</v>
      </c>
      <c r="O20" s="96" t="s">
        <v>109</v>
      </c>
      <c r="P20" s="97" t="s">
        <v>49</v>
      </c>
    </row>
    <row r="21" s="58" customFormat="1" ht="60" spans="1:16">
      <c r="A21" s="75">
        <v>14</v>
      </c>
      <c r="B21" s="75">
        <v>2050202</v>
      </c>
      <c r="C21" s="76" t="s">
        <v>83</v>
      </c>
      <c r="D21" s="75">
        <v>1</v>
      </c>
      <c r="E21" s="75">
        <f t="shared" si="4"/>
        <v>593</v>
      </c>
      <c r="F21" s="75">
        <v>593</v>
      </c>
      <c r="G21" s="75"/>
      <c r="H21" s="76">
        <v>500</v>
      </c>
      <c r="I21" s="94">
        <f t="shared" si="5"/>
        <v>252025</v>
      </c>
      <c r="J21" s="94">
        <f t="shared" si="6"/>
        <v>4448</v>
      </c>
      <c r="K21" s="95">
        <f t="shared" si="7"/>
        <v>40027</v>
      </c>
      <c r="L21" s="95">
        <f t="shared" si="8"/>
        <v>296500</v>
      </c>
      <c r="M21" s="95">
        <v>59893</v>
      </c>
      <c r="N21" s="96" t="s">
        <v>108</v>
      </c>
      <c r="O21" s="96" t="s">
        <v>109</v>
      </c>
      <c r="P21" s="97" t="s">
        <v>49</v>
      </c>
    </row>
    <row r="22" s="58" customFormat="1" ht="60" spans="1:16">
      <c r="A22" s="75">
        <v>15</v>
      </c>
      <c r="B22" s="75">
        <v>2050202</v>
      </c>
      <c r="C22" s="76" t="s">
        <v>116</v>
      </c>
      <c r="D22" s="75">
        <v>5</v>
      </c>
      <c r="E22" s="75">
        <f t="shared" si="4"/>
        <v>1134</v>
      </c>
      <c r="F22" s="75">
        <v>1134</v>
      </c>
      <c r="G22" s="75"/>
      <c r="H22" s="76">
        <v>500</v>
      </c>
      <c r="I22" s="94">
        <f t="shared" si="5"/>
        <v>481950</v>
      </c>
      <c r="J22" s="94">
        <f t="shared" si="6"/>
        <v>8505</v>
      </c>
      <c r="K22" s="95">
        <f t="shared" si="7"/>
        <v>76545</v>
      </c>
      <c r="L22" s="95">
        <f t="shared" si="8"/>
        <v>567000</v>
      </c>
      <c r="M22" s="95">
        <v>114534</v>
      </c>
      <c r="N22" s="96" t="s">
        <v>108</v>
      </c>
      <c r="O22" s="96" t="s">
        <v>109</v>
      </c>
      <c r="P22" s="97" t="s">
        <v>49</v>
      </c>
    </row>
    <row r="23" s="58" customFormat="1" ht="60" spans="1:16">
      <c r="A23" s="75">
        <v>16</v>
      </c>
      <c r="B23" s="75">
        <v>2050202</v>
      </c>
      <c r="C23" s="76" t="s">
        <v>85</v>
      </c>
      <c r="D23" s="75">
        <v>3</v>
      </c>
      <c r="E23" s="75">
        <f t="shared" si="4"/>
        <v>1883</v>
      </c>
      <c r="F23" s="75">
        <v>1883</v>
      </c>
      <c r="G23" s="75"/>
      <c r="H23" s="76">
        <v>500</v>
      </c>
      <c r="I23" s="94">
        <f t="shared" si="5"/>
        <v>800275</v>
      </c>
      <c r="J23" s="94">
        <f t="shared" si="6"/>
        <v>14123</v>
      </c>
      <c r="K23" s="95">
        <f t="shared" si="7"/>
        <v>127102</v>
      </c>
      <c r="L23" s="95">
        <f t="shared" si="8"/>
        <v>941500</v>
      </c>
      <c r="M23" s="95">
        <v>190183</v>
      </c>
      <c r="N23" s="96" t="s">
        <v>108</v>
      </c>
      <c r="O23" s="96" t="s">
        <v>109</v>
      </c>
      <c r="P23" s="97" t="s">
        <v>49</v>
      </c>
    </row>
    <row r="24" s="58" customFormat="1" ht="60" spans="1:16">
      <c r="A24" s="75">
        <v>17</v>
      </c>
      <c r="B24" s="75">
        <v>2050202</v>
      </c>
      <c r="C24" s="76" t="s">
        <v>87</v>
      </c>
      <c r="D24" s="75">
        <v>1</v>
      </c>
      <c r="E24" s="75">
        <f t="shared" si="4"/>
        <v>1196</v>
      </c>
      <c r="F24" s="75">
        <v>1196</v>
      </c>
      <c r="G24" s="75"/>
      <c r="H24" s="76">
        <v>500</v>
      </c>
      <c r="I24" s="94">
        <f t="shared" si="5"/>
        <v>508300</v>
      </c>
      <c r="J24" s="94">
        <f t="shared" si="6"/>
        <v>8970</v>
      </c>
      <c r="K24" s="95">
        <f t="shared" si="7"/>
        <v>80730</v>
      </c>
      <c r="L24" s="95">
        <f t="shared" si="8"/>
        <v>598000</v>
      </c>
      <c r="M24" s="95">
        <v>120796</v>
      </c>
      <c r="N24" s="96" t="s">
        <v>108</v>
      </c>
      <c r="O24" s="96" t="s">
        <v>109</v>
      </c>
      <c r="P24" s="97" t="s">
        <v>49</v>
      </c>
    </row>
    <row r="25" s="58" customFormat="1" ht="60" spans="1:16">
      <c r="A25" s="75">
        <v>18</v>
      </c>
      <c r="B25" s="75">
        <v>2050202</v>
      </c>
      <c r="C25" s="76" t="s">
        <v>117</v>
      </c>
      <c r="D25" s="75">
        <v>4</v>
      </c>
      <c r="E25" s="75">
        <f t="shared" si="4"/>
        <v>843</v>
      </c>
      <c r="F25" s="75">
        <v>843</v>
      </c>
      <c r="G25" s="75"/>
      <c r="H25" s="76">
        <v>500</v>
      </c>
      <c r="I25" s="94">
        <f t="shared" si="5"/>
        <v>358275</v>
      </c>
      <c r="J25" s="94">
        <f t="shared" si="6"/>
        <v>6323</v>
      </c>
      <c r="K25" s="95">
        <f t="shared" si="7"/>
        <v>56902</v>
      </c>
      <c r="L25" s="95">
        <f t="shared" si="8"/>
        <v>421500</v>
      </c>
      <c r="M25" s="95">
        <v>85143</v>
      </c>
      <c r="N25" s="96" t="s">
        <v>108</v>
      </c>
      <c r="O25" s="96" t="s">
        <v>109</v>
      </c>
      <c r="P25" s="97" t="s">
        <v>49</v>
      </c>
    </row>
    <row r="26" s="58" customFormat="1" ht="60" spans="1:16">
      <c r="A26" s="75">
        <v>19</v>
      </c>
      <c r="B26" s="75">
        <v>2050202</v>
      </c>
      <c r="C26" s="76" t="s">
        <v>118</v>
      </c>
      <c r="D26" s="75">
        <v>1</v>
      </c>
      <c r="E26" s="75">
        <f t="shared" si="4"/>
        <v>296</v>
      </c>
      <c r="F26" s="77">
        <v>296</v>
      </c>
      <c r="G26" s="77"/>
      <c r="H26" s="76">
        <v>500</v>
      </c>
      <c r="I26" s="94">
        <f t="shared" si="5"/>
        <v>125800</v>
      </c>
      <c r="J26" s="94">
        <f t="shared" si="6"/>
        <v>2220</v>
      </c>
      <c r="K26" s="95">
        <f t="shared" si="7"/>
        <v>19980</v>
      </c>
      <c r="L26" s="95">
        <f t="shared" si="8"/>
        <v>148000</v>
      </c>
      <c r="M26" s="95">
        <v>29896</v>
      </c>
      <c r="N26" s="96" t="s">
        <v>108</v>
      </c>
      <c r="O26" s="96" t="s">
        <v>109</v>
      </c>
      <c r="P26" s="97" t="s">
        <v>49</v>
      </c>
    </row>
    <row r="27" s="58" customFormat="1" ht="60" spans="1:16">
      <c r="A27" s="75">
        <v>20</v>
      </c>
      <c r="B27" s="78">
        <v>2050202</v>
      </c>
      <c r="C27" s="80" t="s">
        <v>119</v>
      </c>
      <c r="D27" s="79">
        <v>1</v>
      </c>
      <c r="E27" s="75">
        <f t="shared" si="4"/>
        <v>109</v>
      </c>
      <c r="F27" s="79">
        <v>109</v>
      </c>
      <c r="G27" s="79"/>
      <c r="H27" s="79">
        <v>500</v>
      </c>
      <c r="I27" s="94">
        <v>102850</v>
      </c>
      <c r="J27" s="94">
        <v>1815</v>
      </c>
      <c r="K27" s="95">
        <v>16335</v>
      </c>
      <c r="L27" s="95">
        <v>121000</v>
      </c>
      <c r="M27" s="95">
        <v>11009</v>
      </c>
      <c r="N27" s="96" t="s">
        <v>108</v>
      </c>
      <c r="O27" s="96" t="s">
        <v>109</v>
      </c>
      <c r="P27" s="97" t="s">
        <v>49</v>
      </c>
    </row>
    <row r="28" s="58" customFormat="1" ht="60" spans="1:16">
      <c r="A28" s="75">
        <v>21</v>
      </c>
      <c r="B28" s="75">
        <v>2050202</v>
      </c>
      <c r="C28" s="76" t="s">
        <v>120</v>
      </c>
      <c r="D28" s="75">
        <v>1</v>
      </c>
      <c r="E28" s="75">
        <f t="shared" si="4"/>
        <v>114</v>
      </c>
      <c r="F28" s="77">
        <v>114</v>
      </c>
      <c r="G28" s="77"/>
      <c r="H28" s="76">
        <v>500</v>
      </c>
      <c r="I28" s="94">
        <f>ROUND(L28*85%,0)</f>
        <v>48450</v>
      </c>
      <c r="J28" s="94">
        <f>ROUND(L28*1.5%,0)</f>
        <v>855</v>
      </c>
      <c r="K28" s="95">
        <f>L28-I28-J28</f>
        <v>7695</v>
      </c>
      <c r="L28" s="95">
        <f>E28*H28</f>
        <v>57000</v>
      </c>
      <c r="M28" s="95">
        <v>11514</v>
      </c>
      <c r="N28" s="96" t="s">
        <v>108</v>
      </c>
      <c r="O28" s="96" t="s">
        <v>109</v>
      </c>
      <c r="P28" s="97" t="s">
        <v>49</v>
      </c>
    </row>
    <row r="29" s="60" customFormat="1" ht="60" spans="1:16">
      <c r="A29" s="73"/>
      <c r="B29" s="73"/>
      <c r="C29" s="69" t="s">
        <v>121</v>
      </c>
      <c r="D29" s="73">
        <f t="shared" ref="D29:G29" si="9">SUM(D30:D47)</f>
        <v>16</v>
      </c>
      <c r="E29" s="73">
        <f t="shared" si="9"/>
        <v>15882</v>
      </c>
      <c r="F29" s="73">
        <f t="shared" si="9"/>
        <v>15882</v>
      </c>
      <c r="G29" s="73">
        <f t="shared" si="9"/>
        <v>0</v>
      </c>
      <c r="H29" s="73">
        <v>500</v>
      </c>
      <c r="I29" s="73">
        <f t="shared" ref="I29:M29" si="10">SUM(I30:I47)</f>
        <v>8460050</v>
      </c>
      <c r="J29" s="73">
        <f t="shared" si="10"/>
        <v>149299</v>
      </c>
      <c r="K29" s="73">
        <f t="shared" si="10"/>
        <v>1343651</v>
      </c>
      <c r="L29" s="73">
        <f t="shared" si="10"/>
        <v>9953000</v>
      </c>
      <c r="M29" s="73">
        <f t="shared" si="10"/>
        <v>1604082</v>
      </c>
      <c r="N29" s="96" t="s">
        <v>108</v>
      </c>
      <c r="O29" s="96" t="s">
        <v>109</v>
      </c>
      <c r="P29" s="97" t="s">
        <v>49</v>
      </c>
    </row>
    <row r="30" s="58" customFormat="1" ht="60" spans="1:16">
      <c r="A30" s="78">
        <v>22</v>
      </c>
      <c r="B30" s="78">
        <v>2050203</v>
      </c>
      <c r="C30" s="81" t="s">
        <v>52</v>
      </c>
      <c r="D30" s="81">
        <v>1</v>
      </c>
      <c r="E30" s="75">
        <f t="shared" ref="E30:E47" si="11">F30+G30</f>
        <v>1388</v>
      </c>
      <c r="F30" s="75">
        <v>1388</v>
      </c>
      <c r="G30" s="75"/>
      <c r="H30" s="79">
        <v>500</v>
      </c>
      <c r="I30" s="94">
        <v>1201050</v>
      </c>
      <c r="J30" s="94">
        <v>21195</v>
      </c>
      <c r="K30" s="95">
        <v>190755</v>
      </c>
      <c r="L30" s="95">
        <v>1413000</v>
      </c>
      <c r="M30" s="95">
        <v>140188</v>
      </c>
      <c r="N30" s="96" t="s">
        <v>108</v>
      </c>
      <c r="O30" s="96" t="s">
        <v>109</v>
      </c>
      <c r="P30" s="97" t="s">
        <v>49</v>
      </c>
    </row>
    <row r="31" s="58" customFormat="1" ht="60" spans="1:16">
      <c r="A31" s="78">
        <v>23</v>
      </c>
      <c r="B31" s="78">
        <v>2050203</v>
      </c>
      <c r="C31" s="81" t="s">
        <v>55</v>
      </c>
      <c r="D31" s="81">
        <v>1</v>
      </c>
      <c r="E31" s="75">
        <f t="shared" si="11"/>
        <v>1460</v>
      </c>
      <c r="F31" s="82">
        <v>1460</v>
      </c>
      <c r="G31" s="82"/>
      <c r="H31" s="79">
        <v>500</v>
      </c>
      <c r="I31" s="94">
        <v>1218050</v>
      </c>
      <c r="J31" s="94">
        <v>21495</v>
      </c>
      <c r="K31" s="95">
        <v>193455</v>
      </c>
      <c r="L31" s="95">
        <v>1433000</v>
      </c>
      <c r="M31" s="95">
        <v>147460</v>
      </c>
      <c r="N31" s="96" t="s">
        <v>108</v>
      </c>
      <c r="O31" s="96" t="s">
        <v>109</v>
      </c>
      <c r="P31" s="97" t="s">
        <v>49</v>
      </c>
    </row>
    <row r="32" ht="60" spans="1:16">
      <c r="A32" s="78">
        <v>24</v>
      </c>
      <c r="B32" s="78">
        <v>2050203</v>
      </c>
      <c r="C32" s="81" t="s">
        <v>58</v>
      </c>
      <c r="D32" s="81">
        <v>1</v>
      </c>
      <c r="E32" s="75">
        <f t="shared" si="11"/>
        <v>1095</v>
      </c>
      <c r="F32" s="82">
        <v>1095</v>
      </c>
      <c r="G32" s="82"/>
      <c r="H32" s="79">
        <v>500</v>
      </c>
      <c r="I32" s="94">
        <v>931175</v>
      </c>
      <c r="J32" s="94">
        <v>16433</v>
      </c>
      <c r="K32" s="95">
        <v>147892</v>
      </c>
      <c r="L32" s="95">
        <v>1095500</v>
      </c>
      <c r="M32" s="95">
        <v>110595</v>
      </c>
      <c r="N32" s="96" t="s">
        <v>108</v>
      </c>
      <c r="O32" s="96" t="s">
        <v>109</v>
      </c>
      <c r="P32" s="97" t="s">
        <v>49</v>
      </c>
    </row>
    <row r="33" s="58" customFormat="1" ht="60" spans="1:16">
      <c r="A33" s="78">
        <v>25</v>
      </c>
      <c r="B33" s="75">
        <v>2050203</v>
      </c>
      <c r="C33" s="76" t="s">
        <v>53</v>
      </c>
      <c r="D33" s="76">
        <v>1</v>
      </c>
      <c r="E33" s="75">
        <f t="shared" si="11"/>
        <v>1475</v>
      </c>
      <c r="F33" s="83">
        <v>1475</v>
      </c>
      <c r="G33" s="83"/>
      <c r="H33" s="76">
        <v>500</v>
      </c>
      <c r="I33" s="94">
        <f t="shared" ref="I33:I43" si="12">ROUND(L33*85%,0)</f>
        <v>626875</v>
      </c>
      <c r="J33" s="94">
        <f t="shared" ref="J33:J43" si="13">ROUND(L33*1.5%,0)</f>
        <v>11063</v>
      </c>
      <c r="K33" s="95">
        <f t="shared" ref="K33:K43" si="14">L33-I33-J33</f>
        <v>99562</v>
      </c>
      <c r="L33" s="95">
        <f t="shared" ref="L33:L43" si="15">E33*H33</f>
        <v>737500</v>
      </c>
      <c r="M33" s="95">
        <v>148975</v>
      </c>
      <c r="N33" s="96" t="s">
        <v>108</v>
      </c>
      <c r="O33" s="96" t="s">
        <v>109</v>
      </c>
      <c r="P33" s="97" t="s">
        <v>49</v>
      </c>
    </row>
    <row r="34" s="58" customFormat="1" ht="60" spans="1:16">
      <c r="A34" s="78">
        <v>26</v>
      </c>
      <c r="B34" s="75">
        <v>2050203</v>
      </c>
      <c r="C34" s="76" t="s">
        <v>56</v>
      </c>
      <c r="D34" s="76">
        <v>1</v>
      </c>
      <c r="E34" s="75">
        <f t="shared" si="11"/>
        <v>1321</v>
      </c>
      <c r="F34" s="77">
        <v>1321</v>
      </c>
      <c r="G34" s="77"/>
      <c r="H34" s="76">
        <v>500</v>
      </c>
      <c r="I34" s="94">
        <f t="shared" si="12"/>
        <v>561425</v>
      </c>
      <c r="J34" s="94">
        <f t="shared" si="13"/>
        <v>9908</v>
      </c>
      <c r="K34" s="95">
        <f t="shared" si="14"/>
        <v>89167</v>
      </c>
      <c r="L34" s="95">
        <f t="shared" si="15"/>
        <v>660500</v>
      </c>
      <c r="M34" s="95">
        <v>133421</v>
      </c>
      <c r="N34" s="96" t="s">
        <v>108</v>
      </c>
      <c r="O34" s="96" t="s">
        <v>109</v>
      </c>
      <c r="P34" s="97" t="s">
        <v>49</v>
      </c>
    </row>
    <row r="35" s="58" customFormat="1" ht="60" spans="1:16">
      <c r="A35" s="78">
        <v>27</v>
      </c>
      <c r="B35" s="75">
        <v>2050203</v>
      </c>
      <c r="C35" s="76" t="s">
        <v>54</v>
      </c>
      <c r="D35" s="76">
        <v>1</v>
      </c>
      <c r="E35" s="75">
        <f t="shared" si="11"/>
        <v>1227</v>
      </c>
      <c r="F35" s="77">
        <v>1227</v>
      </c>
      <c r="G35" s="77"/>
      <c r="H35" s="76">
        <v>500</v>
      </c>
      <c r="I35" s="94">
        <f t="shared" si="12"/>
        <v>521475</v>
      </c>
      <c r="J35" s="94">
        <f t="shared" si="13"/>
        <v>9203</v>
      </c>
      <c r="K35" s="95">
        <f t="shared" si="14"/>
        <v>82822</v>
      </c>
      <c r="L35" s="95">
        <f t="shared" si="15"/>
        <v>613500</v>
      </c>
      <c r="M35" s="95">
        <v>123927</v>
      </c>
      <c r="N35" s="96" t="s">
        <v>108</v>
      </c>
      <c r="O35" s="96" t="s">
        <v>109</v>
      </c>
      <c r="P35" s="97" t="s">
        <v>49</v>
      </c>
    </row>
    <row r="36" s="58" customFormat="1" ht="60" spans="1:16">
      <c r="A36" s="78">
        <v>28</v>
      </c>
      <c r="B36" s="75">
        <v>2050203</v>
      </c>
      <c r="C36" s="76" t="s">
        <v>122</v>
      </c>
      <c r="D36" s="76">
        <v>1</v>
      </c>
      <c r="E36" s="75">
        <f t="shared" si="11"/>
        <v>1234</v>
      </c>
      <c r="F36" s="77">
        <v>1234</v>
      </c>
      <c r="G36" s="77"/>
      <c r="H36" s="76">
        <v>500</v>
      </c>
      <c r="I36" s="94">
        <f t="shared" si="12"/>
        <v>524450</v>
      </c>
      <c r="J36" s="94">
        <f t="shared" si="13"/>
        <v>9255</v>
      </c>
      <c r="K36" s="95">
        <f t="shared" si="14"/>
        <v>83295</v>
      </c>
      <c r="L36" s="95">
        <f t="shared" si="15"/>
        <v>617000</v>
      </c>
      <c r="M36" s="95">
        <v>124634</v>
      </c>
      <c r="N36" s="96" t="s">
        <v>108</v>
      </c>
      <c r="O36" s="96" t="s">
        <v>109</v>
      </c>
      <c r="P36" s="97" t="s">
        <v>49</v>
      </c>
    </row>
    <row r="37" s="58" customFormat="1" ht="60" spans="1:16">
      <c r="A37" s="78">
        <v>29</v>
      </c>
      <c r="B37" s="75">
        <v>2050203</v>
      </c>
      <c r="C37" s="76" t="s">
        <v>123</v>
      </c>
      <c r="D37" s="76">
        <v>1</v>
      </c>
      <c r="E37" s="75">
        <f t="shared" si="11"/>
        <v>1698</v>
      </c>
      <c r="F37" s="77">
        <v>1698</v>
      </c>
      <c r="G37" s="77"/>
      <c r="H37" s="76">
        <v>500</v>
      </c>
      <c r="I37" s="94">
        <f t="shared" si="12"/>
        <v>721650</v>
      </c>
      <c r="J37" s="94">
        <f t="shared" si="13"/>
        <v>12735</v>
      </c>
      <c r="K37" s="95">
        <f t="shared" si="14"/>
        <v>114615</v>
      </c>
      <c r="L37" s="95">
        <f t="shared" si="15"/>
        <v>849000</v>
      </c>
      <c r="M37" s="95">
        <v>171498</v>
      </c>
      <c r="N37" s="96" t="s">
        <v>108</v>
      </c>
      <c r="O37" s="96" t="s">
        <v>109</v>
      </c>
      <c r="P37" s="97" t="s">
        <v>49</v>
      </c>
    </row>
    <row r="38" s="58" customFormat="1" ht="60" spans="1:16">
      <c r="A38" s="78">
        <v>30</v>
      </c>
      <c r="B38" s="75">
        <v>2050203</v>
      </c>
      <c r="C38" s="76" t="s">
        <v>124</v>
      </c>
      <c r="D38" s="76">
        <v>1</v>
      </c>
      <c r="E38" s="75">
        <f t="shared" si="11"/>
        <v>974</v>
      </c>
      <c r="F38" s="77">
        <v>974</v>
      </c>
      <c r="G38" s="77"/>
      <c r="H38" s="76">
        <v>500</v>
      </c>
      <c r="I38" s="94">
        <f t="shared" si="12"/>
        <v>413950</v>
      </c>
      <c r="J38" s="94">
        <f t="shared" si="13"/>
        <v>7305</v>
      </c>
      <c r="K38" s="95">
        <f t="shared" si="14"/>
        <v>65745</v>
      </c>
      <c r="L38" s="95">
        <f t="shared" si="15"/>
        <v>487000</v>
      </c>
      <c r="M38" s="95">
        <v>98374</v>
      </c>
      <c r="N38" s="96" t="s">
        <v>108</v>
      </c>
      <c r="O38" s="96" t="s">
        <v>109</v>
      </c>
      <c r="P38" s="97" t="s">
        <v>49</v>
      </c>
    </row>
    <row r="39" s="58" customFormat="1" ht="60" spans="1:16">
      <c r="A39" s="78">
        <v>31</v>
      </c>
      <c r="B39" s="75">
        <v>2050203</v>
      </c>
      <c r="C39" s="76" t="s">
        <v>125</v>
      </c>
      <c r="D39" s="76">
        <v>1</v>
      </c>
      <c r="E39" s="75">
        <f t="shared" si="11"/>
        <v>1263</v>
      </c>
      <c r="F39" s="77">
        <v>1263</v>
      </c>
      <c r="G39" s="77"/>
      <c r="H39" s="76">
        <v>500</v>
      </c>
      <c r="I39" s="94">
        <f t="shared" si="12"/>
        <v>536775</v>
      </c>
      <c r="J39" s="94">
        <f t="shared" si="13"/>
        <v>9473</v>
      </c>
      <c r="K39" s="95">
        <f t="shared" si="14"/>
        <v>85252</v>
      </c>
      <c r="L39" s="95">
        <f t="shared" si="15"/>
        <v>631500</v>
      </c>
      <c r="M39" s="95">
        <v>127563</v>
      </c>
      <c r="N39" s="96" t="s">
        <v>108</v>
      </c>
      <c r="O39" s="96" t="s">
        <v>109</v>
      </c>
      <c r="P39" s="97" t="s">
        <v>49</v>
      </c>
    </row>
    <row r="40" s="58" customFormat="1" ht="60" spans="1:16">
      <c r="A40" s="78">
        <v>32</v>
      </c>
      <c r="B40" s="75">
        <v>2050203</v>
      </c>
      <c r="C40" s="76" t="s">
        <v>126</v>
      </c>
      <c r="D40" s="76">
        <v>1</v>
      </c>
      <c r="E40" s="75">
        <f t="shared" si="11"/>
        <v>659</v>
      </c>
      <c r="F40" s="77">
        <v>659</v>
      </c>
      <c r="G40" s="77"/>
      <c r="H40" s="76">
        <v>500</v>
      </c>
      <c r="I40" s="94">
        <f t="shared" si="12"/>
        <v>280075</v>
      </c>
      <c r="J40" s="94">
        <f t="shared" si="13"/>
        <v>4943</v>
      </c>
      <c r="K40" s="95">
        <f t="shared" si="14"/>
        <v>44482</v>
      </c>
      <c r="L40" s="95">
        <f t="shared" si="15"/>
        <v>329500</v>
      </c>
      <c r="M40" s="95">
        <v>66559</v>
      </c>
      <c r="N40" s="96" t="s">
        <v>108</v>
      </c>
      <c r="O40" s="96" t="s">
        <v>109</v>
      </c>
      <c r="P40" s="97" t="s">
        <v>49</v>
      </c>
    </row>
    <row r="41" s="58" customFormat="1" ht="60" spans="1:16">
      <c r="A41" s="78">
        <v>33</v>
      </c>
      <c r="B41" s="75">
        <v>2050203</v>
      </c>
      <c r="C41" s="76" t="s">
        <v>127</v>
      </c>
      <c r="D41" s="76">
        <v>1</v>
      </c>
      <c r="E41" s="75">
        <f t="shared" si="11"/>
        <v>304</v>
      </c>
      <c r="F41" s="77">
        <v>304</v>
      </c>
      <c r="G41" s="77"/>
      <c r="H41" s="76">
        <v>500</v>
      </c>
      <c r="I41" s="94">
        <f t="shared" si="12"/>
        <v>129200</v>
      </c>
      <c r="J41" s="94">
        <f t="shared" si="13"/>
        <v>2280</v>
      </c>
      <c r="K41" s="95">
        <f t="shared" si="14"/>
        <v>20520</v>
      </c>
      <c r="L41" s="95">
        <f t="shared" si="15"/>
        <v>152000</v>
      </c>
      <c r="M41" s="95">
        <v>30704</v>
      </c>
      <c r="N41" s="96" t="s">
        <v>108</v>
      </c>
      <c r="O41" s="96" t="s">
        <v>109</v>
      </c>
      <c r="P41" s="97" t="s">
        <v>49</v>
      </c>
    </row>
    <row r="42" s="58" customFormat="1" ht="60" spans="1:16">
      <c r="A42" s="78">
        <v>34</v>
      </c>
      <c r="B42" s="75">
        <v>2050203</v>
      </c>
      <c r="C42" s="84" t="s">
        <v>128</v>
      </c>
      <c r="D42" s="76"/>
      <c r="E42" s="75">
        <f t="shared" si="11"/>
        <v>216</v>
      </c>
      <c r="F42" s="77">
        <v>216</v>
      </c>
      <c r="G42" s="77"/>
      <c r="H42" s="76">
        <v>500</v>
      </c>
      <c r="I42" s="94">
        <f t="shared" si="12"/>
        <v>91800</v>
      </c>
      <c r="J42" s="94">
        <f t="shared" si="13"/>
        <v>1620</v>
      </c>
      <c r="K42" s="95">
        <f t="shared" si="14"/>
        <v>14580</v>
      </c>
      <c r="L42" s="95">
        <f t="shared" si="15"/>
        <v>108000</v>
      </c>
      <c r="M42" s="95">
        <v>21816</v>
      </c>
      <c r="N42" s="96" t="s">
        <v>108</v>
      </c>
      <c r="O42" s="96" t="s">
        <v>109</v>
      </c>
      <c r="P42" s="97" t="s">
        <v>49</v>
      </c>
    </row>
    <row r="43" s="58" customFormat="1" ht="60" spans="1:16">
      <c r="A43" s="78">
        <v>35</v>
      </c>
      <c r="B43" s="75">
        <v>2050203</v>
      </c>
      <c r="C43" s="76" t="s">
        <v>129</v>
      </c>
      <c r="D43" s="75"/>
      <c r="E43" s="75">
        <f t="shared" si="11"/>
        <v>493</v>
      </c>
      <c r="F43" s="77">
        <v>493</v>
      </c>
      <c r="G43" s="77"/>
      <c r="H43" s="76">
        <v>500</v>
      </c>
      <c r="I43" s="94">
        <f t="shared" si="12"/>
        <v>209525</v>
      </c>
      <c r="J43" s="94">
        <f t="shared" si="13"/>
        <v>3698</v>
      </c>
      <c r="K43" s="95">
        <f t="shared" si="14"/>
        <v>33277</v>
      </c>
      <c r="L43" s="95">
        <f t="shared" si="15"/>
        <v>246500</v>
      </c>
      <c r="M43" s="95">
        <v>49793</v>
      </c>
      <c r="N43" s="96" t="s">
        <v>108</v>
      </c>
      <c r="O43" s="96" t="s">
        <v>109</v>
      </c>
      <c r="P43" s="97" t="s">
        <v>49</v>
      </c>
    </row>
    <row r="44" ht="60" spans="1:16">
      <c r="A44" s="78">
        <v>36</v>
      </c>
      <c r="B44" s="78">
        <v>2050203</v>
      </c>
      <c r="C44" s="81" t="s">
        <v>66</v>
      </c>
      <c r="D44" s="81">
        <v>1</v>
      </c>
      <c r="E44" s="75">
        <f t="shared" si="11"/>
        <v>73</v>
      </c>
      <c r="F44" s="82">
        <v>73</v>
      </c>
      <c r="G44" s="82"/>
      <c r="H44" s="79">
        <v>500</v>
      </c>
      <c r="I44" s="94">
        <v>58650</v>
      </c>
      <c r="J44" s="94">
        <v>1035</v>
      </c>
      <c r="K44" s="95">
        <v>9315</v>
      </c>
      <c r="L44" s="95">
        <v>69000</v>
      </c>
      <c r="M44" s="95">
        <v>7373</v>
      </c>
      <c r="N44" s="96" t="s">
        <v>108</v>
      </c>
      <c r="O44" s="96" t="s">
        <v>109</v>
      </c>
      <c r="P44" s="97" t="s">
        <v>49</v>
      </c>
    </row>
    <row r="45" s="58" customFormat="1" ht="60" spans="1:16">
      <c r="A45" s="78">
        <v>37</v>
      </c>
      <c r="B45" s="75">
        <v>2050203</v>
      </c>
      <c r="C45" s="76" t="s">
        <v>120</v>
      </c>
      <c r="D45" s="76">
        <v>1</v>
      </c>
      <c r="E45" s="75">
        <f t="shared" si="11"/>
        <v>66</v>
      </c>
      <c r="F45" s="77">
        <v>66</v>
      </c>
      <c r="G45" s="77"/>
      <c r="H45" s="76">
        <v>500</v>
      </c>
      <c r="I45" s="94">
        <f>ROUND(L45*85%,0)</f>
        <v>28050</v>
      </c>
      <c r="J45" s="94">
        <f>ROUND(L45*1.5%,0)</f>
        <v>495</v>
      </c>
      <c r="K45" s="95">
        <f>L45-I45-J45</f>
        <v>4455</v>
      </c>
      <c r="L45" s="95">
        <f>E45*H45</f>
        <v>33000</v>
      </c>
      <c r="M45" s="95">
        <v>6666</v>
      </c>
      <c r="N45" s="96" t="s">
        <v>108</v>
      </c>
      <c r="O45" s="96" t="s">
        <v>109</v>
      </c>
      <c r="P45" s="97" t="s">
        <v>49</v>
      </c>
    </row>
    <row r="46" s="58" customFormat="1" ht="60" spans="1:16">
      <c r="A46" s="78">
        <v>38</v>
      </c>
      <c r="B46" s="75">
        <v>2050203</v>
      </c>
      <c r="C46" s="76" t="s">
        <v>67</v>
      </c>
      <c r="D46" s="75">
        <v>1</v>
      </c>
      <c r="E46" s="75">
        <f t="shared" si="11"/>
        <v>921</v>
      </c>
      <c r="F46" s="75">
        <v>921</v>
      </c>
      <c r="G46" s="75"/>
      <c r="H46" s="76">
        <v>500</v>
      </c>
      <c r="I46" s="94">
        <f>ROUND(L46*85%,0)</f>
        <v>391425</v>
      </c>
      <c r="J46" s="94">
        <f>ROUND(L46*1.5%,0)</f>
        <v>6908</v>
      </c>
      <c r="K46" s="95">
        <f>L46-I46-J46</f>
        <v>62167</v>
      </c>
      <c r="L46" s="95">
        <f>E46*H46</f>
        <v>460500</v>
      </c>
      <c r="M46" s="95">
        <v>93021</v>
      </c>
      <c r="N46" s="96" t="s">
        <v>108</v>
      </c>
      <c r="O46" s="96" t="s">
        <v>109</v>
      </c>
      <c r="P46" s="97" t="s">
        <v>49</v>
      </c>
    </row>
    <row r="47" ht="60" spans="1:16">
      <c r="A47" s="78">
        <v>39</v>
      </c>
      <c r="B47" s="78">
        <v>2050203</v>
      </c>
      <c r="C47" s="80" t="s">
        <v>119</v>
      </c>
      <c r="D47" s="76">
        <v>1</v>
      </c>
      <c r="E47" s="75">
        <f t="shared" si="11"/>
        <v>15</v>
      </c>
      <c r="F47" s="82">
        <v>15</v>
      </c>
      <c r="G47" s="82"/>
      <c r="H47" s="79">
        <v>500</v>
      </c>
      <c r="I47" s="94">
        <v>14450</v>
      </c>
      <c r="J47" s="94">
        <v>255</v>
      </c>
      <c r="K47" s="95">
        <v>2295</v>
      </c>
      <c r="L47" s="95">
        <v>17000</v>
      </c>
      <c r="M47" s="95">
        <v>1515</v>
      </c>
      <c r="N47" s="96" t="s">
        <v>108</v>
      </c>
      <c r="O47" s="96" t="s">
        <v>109</v>
      </c>
      <c r="P47" s="97" t="s">
        <v>49</v>
      </c>
    </row>
  </sheetData>
  <mergeCells count="12">
    <mergeCell ref="A1:C1"/>
    <mergeCell ref="A2:P2"/>
    <mergeCell ref="E4:G4"/>
    <mergeCell ref="H4:L4"/>
    <mergeCell ref="A4:A5"/>
    <mergeCell ref="B4:B5"/>
    <mergeCell ref="C4:C5"/>
    <mergeCell ref="D4:D5"/>
    <mergeCell ref="M4:M5"/>
    <mergeCell ref="N4:N5"/>
    <mergeCell ref="O4:O5"/>
    <mergeCell ref="P4:P5"/>
  </mergeCells>
  <pageMargins left="0.393055555555556" right="0.393055555555556" top="0.196527777777778" bottom="0.196527777777778" header="0.5" footer="0.5"/>
  <pageSetup paperSize="9" scale="8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D7" sqref="D7:F7"/>
    </sheetView>
  </sheetViews>
  <sheetFormatPr defaultColWidth="9" defaultRowHeight="20.1" customHeight="1" outlineLevelCol="7"/>
  <cols>
    <col min="1" max="1" width="11.25" style="1" customWidth="1"/>
    <col min="2" max="2" width="11.7833333333333" style="1" customWidth="1"/>
    <col min="3" max="3" width="16.7833333333333" style="1" customWidth="1"/>
    <col min="4" max="5" width="15.25" style="1" customWidth="1"/>
    <col min="6" max="6" width="10.375" style="1" customWidth="1"/>
    <col min="7" max="7" width="9" style="1" customWidth="1"/>
    <col min="8" max="8" width="14.3333333333333" style="1" customWidth="1"/>
    <col min="9" max="252" width="9" style="1" customWidth="1"/>
    <col min="253" max="16382" width="9" style="1"/>
    <col min="16383" max="16384" width="9" style="5"/>
  </cols>
  <sheetData>
    <row r="1" s="1" customFormat="1" ht="38" customHeight="1" spans="1:2">
      <c r="A1" s="6" t="s">
        <v>130</v>
      </c>
      <c r="B1" s="6"/>
    </row>
    <row r="2" s="2" customFormat="1" ht="33.15" customHeight="1" spans="1:8">
      <c r="A2" s="7" t="s">
        <v>131</v>
      </c>
      <c r="B2" s="8"/>
      <c r="C2" s="8"/>
      <c r="D2" s="8"/>
      <c r="E2" s="8"/>
      <c r="F2" s="8"/>
      <c r="G2" s="9"/>
      <c r="H2" s="9"/>
    </row>
    <row r="3" s="2" customFormat="1" ht="18" customHeight="1" spans="1:8">
      <c r="A3" s="10"/>
      <c r="B3" s="11"/>
      <c r="C3" s="11"/>
      <c r="D3" s="11"/>
      <c r="E3" s="11"/>
      <c r="F3" s="11"/>
      <c r="G3" s="9"/>
      <c r="H3" s="9"/>
    </row>
    <row r="4" s="3" customFormat="1" ht="36" customHeight="1" spans="1:6">
      <c r="A4" s="12" t="s">
        <v>132</v>
      </c>
      <c r="B4" s="12"/>
      <c r="C4" s="13" t="s">
        <v>133</v>
      </c>
      <c r="D4" s="14"/>
      <c r="E4" s="14"/>
      <c r="F4" s="15"/>
    </row>
    <row r="5" s="2" customFormat="1" ht="108" customHeight="1" spans="1:8">
      <c r="A5" s="16" t="s">
        <v>134</v>
      </c>
      <c r="B5" s="16"/>
      <c r="C5" s="16"/>
      <c r="D5" s="40" t="s">
        <v>135</v>
      </c>
      <c r="E5" s="40"/>
      <c r="F5" s="40"/>
      <c r="G5" s="9"/>
      <c r="H5" s="9"/>
    </row>
    <row r="6" s="1" customFormat="1" ht="39" customHeight="1" spans="1:8">
      <c r="A6" s="41" t="s">
        <v>136</v>
      </c>
      <c r="B6" s="41"/>
      <c r="C6" s="41"/>
      <c r="D6" s="42" t="s">
        <v>137</v>
      </c>
      <c r="E6" s="43"/>
      <c r="F6" s="44"/>
      <c r="G6" s="19"/>
      <c r="H6" s="19"/>
    </row>
    <row r="7" s="4" customFormat="1" ht="26.25" customHeight="1" spans="1:6">
      <c r="A7" s="45" t="s">
        <v>138</v>
      </c>
      <c r="B7" s="45" t="s">
        <v>139</v>
      </c>
      <c r="C7" s="45" t="s">
        <v>140</v>
      </c>
      <c r="D7" s="46" t="s">
        <v>141</v>
      </c>
      <c r="E7" s="47"/>
      <c r="F7" s="48"/>
    </row>
    <row r="8" s="4" customFormat="1" ht="41" customHeight="1" spans="1:6">
      <c r="A8" s="49" t="s">
        <v>142</v>
      </c>
      <c r="B8" s="49" t="s">
        <v>143</v>
      </c>
      <c r="C8" s="50" t="s">
        <v>144</v>
      </c>
      <c r="D8" s="51">
        <v>23447</v>
      </c>
      <c r="E8" s="52"/>
      <c r="F8" s="53"/>
    </row>
    <row r="9" s="4" customFormat="1" ht="40" customHeight="1" spans="1:6">
      <c r="A9" s="54"/>
      <c r="B9" s="55" t="s">
        <v>145</v>
      </c>
      <c r="C9" s="55" t="s">
        <v>146</v>
      </c>
      <c r="D9" s="46" t="s">
        <v>147</v>
      </c>
      <c r="E9" s="47"/>
      <c r="F9" s="48"/>
    </row>
    <row r="10" s="4" customFormat="1" ht="35" customHeight="1" spans="1:6">
      <c r="A10" s="54"/>
      <c r="B10" s="56" t="s">
        <v>148</v>
      </c>
      <c r="C10" s="55" t="s">
        <v>149</v>
      </c>
      <c r="D10" s="46" t="s">
        <v>147</v>
      </c>
      <c r="E10" s="47"/>
      <c r="F10" s="48"/>
    </row>
    <row r="11" s="4" customFormat="1" ht="41" customHeight="1" spans="1:6">
      <c r="A11" s="54"/>
      <c r="B11" s="49" t="s">
        <v>150</v>
      </c>
      <c r="C11" s="34" t="s">
        <v>151</v>
      </c>
      <c r="D11" s="159" t="s">
        <v>152</v>
      </c>
      <c r="E11" s="47"/>
      <c r="F11" s="48"/>
    </row>
    <row r="12" s="4" customFormat="1" ht="41" customHeight="1" spans="1:6">
      <c r="A12" s="54"/>
      <c r="B12" s="54"/>
      <c r="C12" s="34" t="s">
        <v>153</v>
      </c>
      <c r="D12" s="159" t="s">
        <v>154</v>
      </c>
      <c r="E12" s="47"/>
      <c r="F12" s="48"/>
    </row>
    <row r="13" s="4" customFormat="1" ht="41" customHeight="1" spans="1:6">
      <c r="A13" s="54"/>
      <c r="B13" s="54"/>
      <c r="C13" s="34" t="s">
        <v>155</v>
      </c>
      <c r="D13" s="159" t="s">
        <v>156</v>
      </c>
      <c r="E13" s="47"/>
      <c r="F13" s="48"/>
    </row>
    <row r="14" s="4" customFormat="1" ht="41" customHeight="1" spans="1:6">
      <c r="A14" s="57"/>
      <c r="B14" s="57"/>
      <c r="C14" s="34" t="s">
        <v>157</v>
      </c>
      <c r="D14" s="159" t="s">
        <v>158</v>
      </c>
      <c r="E14" s="47"/>
      <c r="F14" s="48"/>
    </row>
    <row r="15" s="4" customFormat="1" ht="38" customHeight="1" spans="1:6">
      <c r="A15" s="49" t="s">
        <v>159</v>
      </c>
      <c r="B15" s="49" t="s">
        <v>160</v>
      </c>
      <c r="C15" s="34" t="s">
        <v>161</v>
      </c>
      <c r="D15" s="159" t="s">
        <v>162</v>
      </c>
      <c r="E15" s="47"/>
      <c r="F15" s="48"/>
    </row>
    <row r="16" s="4" customFormat="1" ht="38" customHeight="1" spans="1:6">
      <c r="A16" s="54"/>
      <c r="B16" s="57"/>
      <c r="C16" s="34" t="s">
        <v>163</v>
      </c>
      <c r="D16" s="46" t="s">
        <v>164</v>
      </c>
      <c r="E16" s="47"/>
      <c r="F16" s="48"/>
    </row>
    <row r="17" s="4" customFormat="1" ht="43" customHeight="1" spans="1:6">
      <c r="A17" s="57"/>
      <c r="B17" s="55" t="s">
        <v>165</v>
      </c>
      <c r="C17" s="55" t="s">
        <v>166</v>
      </c>
      <c r="D17" s="46" t="s">
        <v>167</v>
      </c>
      <c r="E17" s="47"/>
      <c r="F17" s="48"/>
    </row>
    <row r="18" s="4" customFormat="1" ht="33" customHeight="1" spans="1:6">
      <c r="A18" s="49" t="s">
        <v>168</v>
      </c>
      <c r="B18" s="49" t="s">
        <v>169</v>
      </c>
      <c r="C18" s="34" t="s">
        <v>170</v>
      </c>
      <c r="D18" s="46" t="s">
        <v>167</v>
      </c>
      <c r="E18" s="47"/>
      <c r="F18" s="48"/>
    </row>
    <row r="19" ht="33" customHeight="1" spans="1:6">
      <c r="A19" s="57"/>
      <c r="B19" s="57"/>
      <c r="C19" s="34" t="s">
        <v>171</v>
      </c>
      <c r="D19" s="46" t="s">
        <v>167</v>
      </c>
      <c r="E19" s="47"/>
      <c r="F19" s="48"/>
    </row>
  </sheetData>
  <mergeCells count="27">
    <mergeCell ref="A1:B1"/>
    <mergeCell ref="A2:F2"/>
    <mergeCell ref="A4:B4"/>
    <mergeCell ref="C4:F4"/>
    <mergeCell ref="A5:C5"/>
    <mergeCell ref="D5:F5"/>
    <mergeCell ref="A6:C6"/>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A8:A14"/>
    <mergeCell ref="A15:A17"/>
    <mergeCell ref="A18:A19"/>
    <mergeCell ref="B11:B14"/>
    <mergeCell ref="B15:B16"/>
    <mergeCell ref="B18:B19"/>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topLeftCell="A7" workbookViewId="0">
      <selection activeCell="A1" sqref="A1:B1"/>
    </sheetView>
  </sheetViews>
  <sheetFormatPr defaultColWidth="9" defaultRowHeight="20.1" customHeight="1" outlineLevelCol="7"/>
  <cols>
    <col min="1" max="1" width="11.25" style="1" customWidth="1"/>
    <col min="2" max="2" width="11.7833333333333" style="1" customWidth="1"/>
    <col min="3" max="3" width="16.7833333333333" style="1" customWidth="1"/>
    <col min="4" max="4" width="13.5" style="1" customWidth="1"/>
    <col min="5" max="5" width="16.125" style="1" customWidth="1"/>
    <col min="6" max="6" width="13.5" style="1" customWidth="1"/>
    <col min="7" max="7" width="9" style="1" customWidth="1"/>
    <col min="8" max="8" width="14.3333333333333" style="1" customWidth="1"/>
    <col min="9" max="252" width="9" style="1" customWidth="1"/>
    <col min="253" max="16382" width="9" style="1"/>
    <col min="16383" max="16384" width="9" style="5"/>
  </cols>
  <sheetData>
    <row r="1" s="1" customFormat="1" ht="38" customHeight="1" spans="1:2">
      <c r="A1" s="6" t="s">
        <v>172</v>
      </c>
      <c r="B1" s="6"/>
    </row>
    <row r="2" s="2" customFormat="1" ht="33.15" customHeight="1" spans="1:8">
      <c r="A2" s="7" t="s">
        <v>131</v>
      </c>
      <c r="B2" s="8"/>
      <c r="C2" s="8"/>
      <c r="D2" s="8"/>
      <c r="E2" s="8"/>
      <c r="F2" s="8"/>
      <c r="G2" s="9"/>
      <c r="H2" s="9"/>
    </row>
    <row r="3" s="2" customFormat="1" ht="18" customHeight="1" spans="1:8">
      <c r="A3" s="10"/>
      <c r="B3" s="11"/>
      <c r="C3" s="11"/>
      <c r="D3" s="11"/>
      <c r="E3" s="11"/>
      <c r="F3" s="11"/>
      <c r="G3" s="9"/>
      <c r="H3" s="9"/>
    </row>
    <row r="4" s="3" customFormat="1" ht="36" customHeight="1" spans="1:6">
      <c r="A4" s="12" t="s">
        <v>132</v>
      </c>
      <c r="B4" s="12"/>
      <c r="C4" s="13" t="s">
        <v>173</v>
      </c>
      <c r="D4" s="14"/>
      <c r="E4" s="14"/>
      <c r="F4" s="15"/>
    </row>
    <row r="5" s="2" customFormat="1" ht="117" customHeight="1" spans="1:8">
      <c r="A5" s="16" t="s">
        <v>134</v>
      </c>
      <c r="B5" s="16"/>
      <c r="C5" s="16"/>
      <c r="D5" s="17" t="s">
        <v>174</v>
      </c>
      <c r="E5" s="17"/>
      <c r="F5" s="17"/>
      <c r="G5" s="9"/>
      <c r="H5" s="9"/>
    </row>
    <row r="6" s="1" customFormat="1" ht="39" customHeight="1" spans="1:8">
      <c r="A6" s="16" t="s">
        <v>136</v>
      </c>
      <c r="B6" s="16"/>
      <c r="C6" s="16"/>
      <c r="D6" s="16" t="s">
        <v>137</v>
      </c>
      <c r="E6" s="16"/>
      <c r="F6" s="16"/>
      <c r="G6" s="18"/>
      <c r="H6" s="19"/>
    </row>
    <row r="7" s="4" customFormat="1" ht="48" customHeight="1" spans="1:6">
      <c r="A7" s="20" t="s">
        <v>138</v>
      </c>
      <c r="B7" s="20" t="s">
        <v>139</v>
      </c>
      <c r="C7" s="20" t="s">
        <v>140</v>
      </c>
      <c r="D7" s="21" t="s">
        <v>141</v>
      </c>
      <c r="E7" s="22"/>
      <c r="F7" s="23"/>
    </row>
    <row r="8" s="4" customFormat="1" ht="48" customHeight="1" spans="1:8">
      <c r="A8" s="24" t="s">
        <v>142</v>
      </c>
      <c r="B8" s="24" t="s">
        <v>143</v>
      </c>
      <c r="C8" s="25" t="s">
        <v>175</v>
      </c>
      <c r="D8" s="26">
        <v>34661</v>
      </c>
      <c r="E8" s="27"/>
      <c r="F8" s="28"/>
      <c r="H8" s="29"/>
    </row>
    <row r="9" s="4" customFormat="1" ht="48" customHeight="1" spans="1:8">
      <c r="A9" s="30"/>
      <c r="B9" s="30"/>
      <c r="C9" s="25" t="s">
        <v>176</v>
      </c>
      <c r="D9" s="31">
        <v>16002</v>
      </c>
      <c r="E9" s="32"/>
      <c r="F9" s="33"/>
      <c r="H9" s="29"/>
    </row>
    <row r="10" s="4" customFormat="1" ht="48" customHeight="1" spans="1:8">
      <c r="A10" s="30"/>
      <c r="B10" s="34" t="s">
        <v>145</v>
      </c>
      <c r="C10" s="34" t="s">
        <v>177</v>
      </c>
      <c r="D10" s="35" t="s">
        <v>147</v>
      </c>
      <c r="E10" s="36"/>
      <c r="F10" s="37"/>
      <c r="H10" s="29"/>
    </row>
    <row r="11" s="4" customFormat="1" ht="48" customHeight="1" spans="1:6">
      <c r="A11" s="30"/>
      <c r="B11" s="38" t="s">
        <v>148</v>
      </c>
      <c r="C11" s="34" t="s">
        <v>149</v>
      </c>
      <c r="D11" s="35" t="s">
        <v>147</v>
      </c>
      <c r="E11" s="36"/>
      <c r="F11" s="37"/>
    </row>
    <row r="12" s="4" customFormat="1" ht="48" customHeight="1" spans="1:6">
      <c r="A12" s="30"/>
      <c r="B12" s="24" t="s">
        <v>150</v>
      </c>
      <c r="C12" s="34" t="s">
        <v>178</v>
      </c>
      <c r="D12" s="160" t="s">
        <v>152</v>
      </c>
      <c r="E12" s="36"/>
      <c r="F12" s="37"/>
    </row>
    <row r="13" s="4" customFormat="1" ht="48" customHeight="1" spans="1:6">
      <c r="A13" s="24" t="s">
        <v>159</v>
      </c>
      <c r="B13" s="24" t="s">
        <v>160</v>
      </c>
      <c r="C13" s="34" t="s">
        <v>161</v>
      </c>
      <c r="D13" s="160" t="s">
        <v>162</v>
      </c>
      <c r="E13" s="36"/>
      <c r="F13" s="37"/>
    </row>
    <row r="14" s="4" customFormat="1" ht="48" customHeight="1" spans="1:6">
      <c r="A14" s="30"/>
      <c r="B14" s="39"/>
      <c r="C14" s="34" t="s">
        <v>179</v>
      </c>
      <c r="D14" s="35" t="s">
        <v>180</v>
      </c>
      <c r="E14" s="36"/>
      <c r="F14" s="37"/>
    </row>
    <row r="15" s="4" customFormat="1" ht="48" customHeight="1" spans="1:6">
      <c r="A15" s="39"/>
      <c r="B15" s="34" t="s">
        <v>165</v>
      </c>
      <c r="C15" s="34" t="s">
        <v>166</v>
      </c>
      <c r="D15" s="35" t="s">
        <v>167</v>
      </c>
      <c r="E15" s="36"/>
      <c r="F15" s="37"/>
    </row>
    <row r="16" s="4" customFormat="1" ht="48" customHeight="1" spans="1:6">
      <c r="A16" s="24" t="s">
        <v>168</v>
      </c>
      <c r="B16" s="24" t="s">
        <v>169</v>
      </c>
      <c r="C16" s="34" t="s">
        <v>170</v>
      </c>
      <c r="D16" s="35" t="s">
        <v>181</v>
      </c>
      <c r="E16" s="36"/>
      <c r="F16" s="37"/>
    </row>
    <row r="17" ht="48" customHeight="1" spans="1:6">
      <c r="A17" s="39"/>
      <c r="B17" s="39"/>
      <c r="C17" s="34" t="s">
        <v>171</v>
      </c>
      <c r="D17" s="35" t="s">
        <v>181</v>
      </c>
      <c r="E17" s="36"/>
      <c r="F17" s="37"/>
    </row>
  </sheetData>
  <mergeCells count="25">
    <mergeCell ref="A1:B1"/>
    <mergeCell ref="A2:F2"/>
    <mergeCell ref="A4:B4"/>
    <mergeCell ref="C4:F4"/>
    <mergeCell ref="A5:C5"/>
    <mergeCell ref="D5:F5"/>
    <mergeCell ref="A6:C6"/>
    <mergeCell ref="D6:F6"/>
    <mergeCell ref="D7:F7"/>
    <mergeCell ref="D8:F8"/>
    <mergeCell ref="D9:F9"/>
    <mergeCell ref="D10:F10"/>
    <mergeCell ref="D11:F11"/>
    <mergeCell ref="D12:F12"/>
    <mergeCell ref="D13:F13"/>
    <mergeCell ref="D14:F14"/>
    <mergeCell ref="D15:F15"/>
    <mergeCell ref="D16:F16"/>
    <mergeCell ref="D17:F17"/>
    <mergeCell ref="A8:A12"/>
    <mergeCell ref="A13:A15"/>
    <mergeCell ref="A16:A17"/>
    <mergeCell ref="B8:B9"/>
    <mergeCell ref="B13:B14"/>
    <mergeCell ref="B16:B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西双版纳州直属党政机关单位</Company>
  <Application>WPS 表格</Application>
  <HeadingPairs>
    <vt:vector size="2" baseType="variant">
      <vt:variant>
        <vt:lpstr>工作表</vt:lpstr>
      </vt:variant>
      <vt:variant>
        <vt:i4>5</vt:i4>
      </vt:variant>
    </vt:vector>
  </HeadingPairs>
  <TitlesOfParts>
    <vt:vector size="5" baseType="lpstr">
      <vt:lpstr>附件1</vt:lpstr>
      <vt:lpstr>附件2</vt:lpstr>
      <vt:lpstr>附件3</vt:lpstr>
      <vt:lpstr>绩效目标表4-1</vt:lpstr>
      <vt:lpstr>绩效目标表4-2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罗秋燕</dc:creator>
  <cp:lastModifiedBy>段海云</cp:lastModifiedBy>
  <dcterms:created xsi:type="dcterms:W3CDTF">2023-01-16T08:17:00Z</dcterms:created>
  <dcterms:modified xsi:type="dcterms:W3CDTF">2023-02-24T10:18:48Z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